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citacao01\Users\Public\PASTA COMPARTILHADA\- PROCESSOS - 2024 (LEI Nº 14.133-2021)\3 - CONCORRÊNCIA\"/>
    </mc:Choice>
  </mc:AlternateContent>
  <xr:revisionPtr revIDLastSave="0" documentId="8_{0BBA6261-F70B-4E7A-B279-BE96599E55EE}" xr6:coauthVersionLast="47" xr6:coauthVersionMax="47" xr10:uidLastSave="{00000000-0000-0000-0000-000000000000}"/>
  <bookViews>
    <workbookView xWindow="-120" yWindow="-120" windowWidth="21840" windowHeight="13140" activeTab="1" xr2:uid="{9BAD1489-ABDD-4094-8B61-C66C80D3ADE6}"/>
  </bookViews>
  <sheets>
    <sheet name="Planilha1" sheetId="1" r:id="rId1"/>
    <sheet name="Planilh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A18" i="2"/>
  <c r="D17" i="2"/>
  <c r="A17" i="2"/>
  <c r="D16" i="2"/>
  <c r="A16" i="2"/>
  <c r="D10" i="2"/>
  <c r="E10" i="2" s="1"/>
  <c r="F9" i="2"/>
  <c r="B9" i="2"/>
  <c r="E8" i="2"/>
  <c r="F8" i="2" s="1"/>
  <c r="D8" i="2"/>
  <c r="D11" i="2" s="1"/>
  <c r="F7" i="2"/>
  <c r="B7" i="2"/>
  <c r="B3" i="2"/>
  <c r="B2" i="2"/>
  <c r="L352" i="1"/>
  <c r="K352" i="1"/>
  <c r="G352" i="1"/>
  <c r="F352" i="1"/>
  <c r="B352" i="1"/>
  <c r="A352" i="1"/>
  <c r="L351" i="1"/>
  <c r="K351" i="1"/>
  <c r="G351" i="1"/>
  <c r="F351" i="1"/>
  <c r="B351" i="1"/>
  <c r="A351" i="1"/>
  <c r="K350" i="1"/>
  <c r="F350" i="1"/>
  <c r="A350" i="1"/>
  <c r="N346" i="1"/>
  <c r="I346" i="1"/>
  <c r="D346" i="1"/>
  <c r="O343" i="1"/>
  <c r="J343" i="1"/>
  <c r="E343" i="1"/>
  <c r="O342" i="1"/>
  <c r="J342" i="1"/>
  <c r="E342" i="1"/>
  <c r="O341" i="1"/>
  <c r="J341" i="1"/>
  <c r="E341" i="1"/>
  <c r="O340" i="1"/>
  <c r="J340" i="1"/>
  <c r="E340" i="1"/>
  <c r="O339" i="1"/>
  <c r="J339" i="1"/>
  <c r="E339" i="1"/>
  <c r="O338" i="1"/>
  <c r="J338" i="1"/>
  <c r="E338" i="1"/>
  <c r="O337" i="1"/>
  <c r="J337" i="1"/>
  <c r="E337" i="1"/>
  <c r="O336" i="1"/>
  <c r="J336" i="1"/>
  <c r="E336" i="1"/>
  <c r="O335" i="1"/>
  <c r="O344" i="1" s="1"/>
  <c r="J335" i="1"/>
  <c r="J344" i="1" s="1"/>
  <c r="E335" i="1"/>
  <c r="E344" i="1" s="1"/>
  <c r="N334" i="1"/>
  <c r="M334" i="1"/>
  <c r="I334" i="1"/>
  <c r="H334" i="1"/>
  <c r="D334" i="1"/>
  <c r="C334" i="1"/>
  <c r="O333" i="1"/>
  <c r="J333" i="1"/>
  <c r="E333" i="1"/>
  <c r="O332" i="1"/>
  <c r="J332" i="1"/>
  <c r="E332" i="1"/>
  <c r="O331" i="1"/>
  <c r="N331" i="1"/>
  <c r="I331" i="1"/>
  <c r="J331" i="1" s="1"/>
  <c r="E331" i="1"/>
  <c r="D331" i="1"/>
  <c r="N330" i="1"/>
  <c r="O330" i="1" s="1"/>
  <c r="J330" i="1"/>
  <c r="I330" i="1"/>
  <c r="D330" i="1"/>
  <c r="E330" i="1" s="1"/>
  <c r="O329" i="1"/>
  <c r="O334" i="1" s="1"/>
  <c r="N329" i="1"/>
  <c r="I329" i="1"/>
  <c r="J329" i="1" s="1"/>
  <c r="E329" i="1"/>
  <c r="E334" i="1" s="1"/>
  <c r="D329" i="1"/>
  <c r="O327" i="1"/>
  <c r="J327" i="1"/>
  <c r="E327" i="1"/>
  <c r="O326" i="1"/>
  <c r="J326" i="1"/>
  <c r="E326" i="1"/>
  <c r="O325" i="1"/>
  <c r="J325" i="1"/>
  <c r="E325" i="1"/>
  <c r="O324" i="1"/>
  <c r="J324" i="1"/>
  <c r="E324" i="1"/>
  <c r="E328" i="1" s="1"/>
  <c r="E345" i="1" s="1"/>
  <c r="O323" i="1"/>
  <c r="O328" i="1" s="1"/>
  <c r="O345" i="1" s="1"/>
  <c r="J323" i="1"/>
  <c r="J328" i="1" s="1"/>
  <c r="E323" i="1"/>
  <c r="O321" i="1"/>
  <c r="J321" i="1"/>
  <c r="E321" i="1"/>
  <c r="N316" i="1"/>
  <c r="I316" i="1"/>
  <c r="D316" i="1"/>
  <c r="O313" i="1"/>
  <c r="J313" i="1"/>
  <c r="E313" i="1"/>
  <c r="O312" i="1"/>
  <c r="J312" i="1"/>
  <c r="E312" i="1"/>
  <c r="O311" i="1"/>
  <c r="J311" i="1"/>
  <c r="E311" i="1"/>
  <c r="O310" i="1"/>
  <c r="J310" i="1"/>
  <c r="E310" i="1"/>
  <c r="O309" i="1"/>
  <c r="J309" i="1"/>
  <c r="E309" i="1"/>
  <c r="O308" i="1"/>
  <c r="J308" i="1"/>
  <c r="E308" i="1"/>
  <c r="O307" i="1"/>
  <c r="J307" i="1"/>
  <c r="E307" i="1"/>
  <c r="O306" i="1"/>
  <c r="J306" i="1"/>
  <c r="J314" i="1" s="1"/>
  <c r="E306" i="1"/>
  <c r="O305" i="1"/>
  <c r="O314" i="1" s="1"/>
  <c r="J305" i="1"/>
  <c r="E305" i="1"/>
  <c r="E314" i="1" s="1"/>
  <c r="N304" i="1"/>
  <c r="M304" i="1"/>
  <c r="I304" i="1"/>
  <c r="H304" i="1"/>
  <c r="D304" i="1"/>
  <c r="C304" i="1"/>
  <c r="O303" i="1"/>
  <c r="J303" i="1"/>
  <c r="E303" i="1"/>
  <c r="O302" i="1"/>
  <c r="J302" i="1"/>
  <c r="E302" i="1"/>
  <c r="O301" i="1"/>
  <c r="N301" i="1"/>
  <c r="I301" i="1"/>
  <c r="J301" i="1" s="1"/>
  <c r="E301" i="1"/>
  <c r="D301" i="1"/>
  <c r="N300" i="1"/>
  <c r="O300" i="1" s="1"/>
  <c r="J300" i="1"/>
  <c r="I300" i="1"/>
  <c r="D300" i="1"/>
  <c r="E300" i="1" s="1"/>
  <c r="O299" i="1"/>
  <c r="O304" i="1" s="1"/>
  <c r="N299" i="1"/>
  <c r="I299" i="1"/>
  <c r="J299" i="1" s="1"/>
  <c r="J304" i="1" s="1"/>
  <c r="E299" i="1"/>
  <c r="E304" i="1" s="1"/>
  <c r="D299" i="1"/>
  <c r="O297" i="1"/>
  <c r="J297" i="1"/>
  <c r="E297" i="1"/>
  <c r="O296" i="1"/>
  <c r="J296" i="1"/>
  <c r="E296" i="1"/>
  <c r="O295" i="1"/>
  <c r="J295" i="1"/>
  <c r="E295" i="1"/>
  <c r="O294" i="1"/>
  <c r="J294" i="1"/>
  <c r="E294" i="1"/>
  <c r="E298" i="1" s="1"/>
  <c r="O293" i="1"/>
  <c r="O298" i="1" s="1"/>
  <c r="J293" i="1"/>
  <c r="J298" i="1" s="1"/>
  <c r="J315" i="1" s="1"/>
  <c r="E293" i="1"/>
  <c r="O291" i="1"/>
  <c r="J291" i="1"/>
  <c r="E291" i="1"/>
  <c r="K287" i="1"/>
  <c r="F287" i="1"/>
  <c r="A287" i="1"/>
  <c r="L285" i="1"/>
  <c r="K285" i="1"/>
  <c r="G285" i="1"/>
  <c r="F285" i="1"/>
  <c r="B285" i="1"/>
  <c r="A285" i="1"/>
  <c r="L284" i="1"/>
  <c r="K284" i="1"/>
  <c r="G284" i="1"/>
  <c r="F284" i="1"/>
  <c r="B284" i="1"/>
  <c r="A284" i="1"/>
  <c r="K283" i="1"/>
  <c r="F283" i="1"/>
  <c r="A283" i="1"/>
  <c r="N279" i="1"/>
  <c r="I279" i="1"/>
  <c r="D279" i="1"/>
  <c r="O276" i="1"/>
  <c r="J276" i="1"/>
  <c r="E276" i="1"/>
  <c r="O275" i="1"/>
  <c r="J275" i="1"/>
  <c r="E275" i="1"/>
  <c r="O274" i="1"/>
  <c r="J274" i="1"/>
  <c r="E274" i="1"/>
  <c r="O273" i="1"/>
  <c r="J273" i="1"/>
  <c r="E273" i="1"/>
  <c r="O272" i="1"/>
  <c r="J272" i="1"/>
  <c r="E272" i="1"/>
  <c r="O271" i="1"/>
  <c r="J271" i="1"/>
  <c r="E271" i="1"/>
  <c r="O270" i="1"/>
  <c r="J270" i="1"/>
  <c r="E270" i="1"/>
  <c r="O269" i="1"/>
  <c r="J269" i="1"/>
  <c r="E269" i="1"/>
  <c r="O268" i="1"/>
  <c r="O277" i="1" s="1"/>
  <c r="J268" i="1"/>
  <c r="J277" i="1" s="1"/>
  <c r="E268" i="1"/>
  <c r="E277" i="1" s="1"/>
  <c r="N267" i="1"/>
  <c r="M267" i="1"/>
  <c r="I267" i="1"/>
  <c r="H267" i="1"/>
  <c r="D267" i="1"/>
  <c r="C267" i="1"/>
  <c r="O266" i="1"/>
  <c r="J266" i="1"/>
  <c r="E266" i="1"/>
  <c r="O265" i="1"/>
  <c r="J265" i="1"/>
  <c r="E265" i="1"/>
  <c r="N264" i="1"/>
  <c r="O264" i="1" s="1"/>
  <c r="J264" i="1"/>
  <c r="I264" i="1"/>
  <c r="D264" i="1"/>
  <c r="E264" i="1" s="1"/>
  <c r="O263" i="1"/>
  <c r="N263" i="1"/>
  <c r="I263" i="1"/>
  <c r="J263" i="1" s="1"/>
  <c r="E263" i="1"/>
  <c r="D263" i="1"/>
  <c r="N262" i="1"/>
  <c r="O262" i="1" s="1"/>
  <c r="J262" i="1"/>
  <c r="J267" i="1" s="1"/>
  <c r="I262" i="1"/>
  <c r="D262" i="1"/>
  <c r="E262" i="1" s="1"/>
  <c r="E267" i="1" s="1"/>
  <c r="O260" i="1"/>
  <c r="J260" i="1"/>
  <c r="E260" i="1"/>
  <c r="O259" i="1"/>
  <c r="J259" i="1"/>
  <c r="E259" i="1"/>
  <c r="O258" i="1"/>
  <c r="J258" i="1"/>
  <c r="E258" i="1"/>
  <c r="O257" i="1"/>
  <c r="O261" i="1" s="1"/>
  <c r="J257" i="1"/>
  <c r="E257" i="1"/>
  <c r="O256" i="1"/>
  <c r="J256" i="1"/>
  <c r="J261" i="1" s="1"/>
  <c r="J278" i="1" s="1"/>
  <c r="E256" i="1"/>
  <c r="E261" i="1" s="1"/>
  <c r="O254" i="1"/>
  <c r="J254" i="1"/>
  <c r="E254" i="1"/>
  <c r="N249" i="1"/>
  <c r="I249" i="1"/>
  <c r="D249" i="1"/>
  <c r="O246" i="1"/>
  <c r="J246" i="1"/>
  <c r="E246" i="1"/>
  <c r="O245" i="1"/>
  <c r="J245" i="1"/>
  <c r="E245" i="1"/>
  <c r="O244" i="1"/>
  <c r="J244" i="1"/>
  <c r="E244" i="1"/>
  <c r="O243" i="1"/>
  <c r="J243" i="1"/>
  <c r="E243" i="1"/>
  <c r="O242" i="1"/>
  <c r="J242" i="1"/>
  <c r="E242" i="1"/>
  <c r="O241" i="1"/>
  <c r="J241" i="1"/>
  <c r="E241" i="1"/>
  <c r="O240" i="1"/>
  <c r="J240" i="1"/>
  <c r="E240" i="1"/>
  <c r="O239" i="1"/>
  <c r="J239" i="1"/>
  <c r="E239" i="1"/>
  <c r="O238" i="1"/>
  <c r="O247" i="1" s="1"/>
  <c r="J238" i="1"/>
  <c r="J247" i="1" s="1"/>
  <c r="E238" i="1"/>
  <c r="E247" i="1" s="1"/>
  <c r="N237" i="1"/>
  <c r="M237" i="1"/>
  <c r="I237" i="1"/>
  <c r="H237" i="1"/>
  <c r="D237" i="1"/>
  <c r="C237" i="1"/>
  <c r="O236" i="1"/>
  <c r="J236" i="1"/>
  <c r="E236" i="1"/>
  <c r="O235" i="1"/>
  <c r="J235" i="1"/>
  <c r="E235" i="1"/>
  <c r="N234" i="1"/>
  <c r="O234" i="1" s="1"/>
  <c r="J234" i="1"/>
  <c r="I234" i="1"/>
  <c r="D234" i="1"/>
  <c r="E234" i="1" s="1"/>
  <c r="O233" i="1"/>
  <c r="N233" i="1"/>
  <c r="I233" i="1"/>
  <c r="J233" i="1" s="1"/>
  <c r="E233" i="1"/>
  <c r="D233" i="1"/>
  <c r="N232" i="1"/>
  <c r="O232" i="1" s="1"/>
  <c r="O237" i="1" s="1"/>
  <c r="J232" i="1"/>
  <c r="J237" i="1" s="1"/>
  <c r="I232" i="1"/>
  <c r="D232" i="1"/>
  <c r="E232" i="1" s="1"/>
  <c r="O230" i="1"/>
  <c r="J230" i="1"/>
  <c r="E230" i="1"/>
  <c r="O229" i="1"/>
  <c r="J229" i="1"/>
  <c r="E229" i="1"/>
  <c r="O228" i="1"/>
  <c r="J228" i="1"/>
  <c r="E228" i="1"/>
  <c r="O227" i="1"/>
  <c r="O231" i="1" s="1"/>
  <c r="O248" i="1" s="1"/>
  <c r="J227" i="1"/>
  <c r="E227" i="1"/>
  <c r="O226" i="1"/>
  <c r="J226" i="1"/>
  <c r="J231" i="1" s="1"/>
  <c r="J248" i="1" s="1"/>
  <c r="E226" i="1"/>
  <c r="O224" i="1"/>
  <c r="J224" i="1"/>
  <c r="E224" i="1"/>
  <c r="K220" i="1"/>
  <c r="F220" i="1"/>
  <c r="A220" i="1"/>
  <c r="L218" i="1"/>
  <c r="K218" i="1"/>
  <c r="G218" i="1"/>
  <c r="F218" i="1"/>
  <c r="B218" i="1"/>
  <c r="A218" i="1"/>
  <c r="L217" i="1"/>
  <c r="K217" i="1"/>
  <c r="G217" i="1"/>
  <c r="F217" i="1"/>
  <c r="B217" i="1"/>
  <c r="A217" i="1"/>
  <c r="K216" i="1"/>
  <c r="F216" i="1"/>
  <c r="A216" i="1"/>
  <c r="N212" i="1"/>
  <c r="I212" i="1"/>
  <c r="D212" i="1"/>
  <c r="O209" i="1"/>
  <c r="J209" i="1"/>
  <c r="E209" i="1"/>
  <c r="O208" i="1"/>
  <c r="J208" i="1"/>
  <c r="E208" i="1"/>
  <c r="O207" i="1"/>
  <c r="J207" i="1"/>
  <c r="E207" i="1"/>
  <c r="O206" i="1"/>
  <c r="J206" i="1"/>
  <c r="E206" i="1"/>
  <c r="O205" i="1"/>
  <c r="J205" i="1"/>
  <c r="E205" i="1"/>
  <c r="O204" i="1"/>
  <c r="J204" i="1"/>
  <c r="E204" i="1"/>
  <c r="O203" i="1"/>
  <c r="J203" i="1"/>
  <c r="E203" i="1"/>
  <c r="O202" i="1"/>
  <c r="J202" i="1"/>
  <c r="J210" i="1" s="1"/>
  <c r="E202" i="1"/>
  <c r="O201" i="1"/>
  <c r="J201" i="1"/>
  <c r="E201" i="1"/>
  <c r="E210" i="1" s="1"/>
  <c r="N200" i="1"/>
  <c r="M200" i="1"/>
  <c r="I200" i="1"/>
  <c r="H200" i="1"/>
  <c r="D200" i="1"/>
  <c r="C200" i="1"/>
  <c r="O199" i="1"/>
  <c r="J199" i="1"/>
  <c r="E199" i="1"/>
  <c r="O198" i="1"/>
  <c r="J198" i="1"/>
  <c r="E198" i="1"/>
  <c r="O197" i="1"/>
  <c r="N197" i="1"/>
  <c r="I197" i="1"/>
  <c r="J197" i="1" s="1"/>
  <c r="E197" i="1"/>
  <c r="D197" i="1"/>
  <c r="N196" i="1"/>
  <c r="O196" i="1" s="1"/>
  <c r="J196" i="1"/>
  <c r="J200" i="1" s="1"/>
  <c r="I196" i="1"/>
  <c r="D196" i="1"/>
  <c r="E196" i="1" s="1"/>
  <c r="O195" i="1"/>
  <c r="O200" i="1" s="1"/>
  <c r="N195" i="1"/>
  <c r="I195" i="1"/>
  <c r="J195" i="1" s="1"/>
  <c r="E195" i="1"/>
  <c r="E200" i="1" s="1"/>
  <c r="D195" i="1"/>
  <c r="O193" i="1"/>
  <c r="J193" i="1"/>
  <c r="E193" i="1"/>
  <c r="O192" i="1"/>
  <c r="J192" i="1"/>
  <c r="E192" i="1"/>
  <c r="O191" i="1"/>
  <c r="E191" i="1"/>
  <c r="E194" i="1" s="1"/>
  <c r="E211" i="1" s="1"/>
  <c r="O190" i="1"/>
  <c r="E190" i="1"/>
  <c r="O189" i="1"/>
  <c r="J189" i="1"/>
  <c r="J194" i="1" s="1"/>
  <c r="E189" i="1"/>
  <c r="O187" i="1"/>
  <c r="J187" i="1"/>
  <c r="E187" i="1"/>
  <c r="N182" i="1"/>
  <c r="I182" i="1"/>
  <c r="D182" i="1"/>
  <c r="O179" i="1"/>
  <c r="J179" i="1"/>
  <c r="E179" i="1"/>
  <c r="O178" i="1"/>
  <c r="J178" i="1"/>
  <c r="E178" i="1"/>
  <c r="O177" i="1"/>
  <c r="J177" i="1"/>
  <c r="E177" i="1"/>
  <c r="O176" i="1"/>
  <c r="J176" i="1"/>
  <c r="E176" i="1"/>
  <c r="O175" i="1"/>
  <c r="J175" i="1"/>
  <c r="E175" i="1"/>
  <c r="O174" i="1"/>
  <c r="J174" i="1"/>
  <c r="E174" i="1"/>
  <c r="O173" i="1"/>
  <c r="J173" i="1"/>
  <c r="E173" i="1"/>
  <c r="O172" i="1"/>
  <c r="J172" i="1"/>
  <c r="E172" i="1"/>
  <c r="O171" i="1"/>
  <c r="O180" i="1" s="1"/>
  <c r="J171" i="1"/>
  <c r="J180" i="1" s="1"/>
  <c r="E171" i="1"/>
  <c r="N170" i="1"/>
  <c r="M170" i="1"/>
  <c r="I170" i="1"/>
  <c r="H170" i="1"/>
  <c r="D170" i="1"/>
  <c r="C170" i="1"/>
  <c r="O169" i="1"/>
  <c r="J169" i="1"/>
  <c r="E169" i="1"/>
  <c r="O168" i="1"/>
  <c r="J168" i="1"/>
  <c r="E168" i="1"/>
  <c r="N167" i="1"/>
  <c r="O167" i="1" s="1"/>
  <c r="J167" i="1"/>
  <c r="I167" i="1"/>
  <c r="D167" i="1"/>
  <c r="E167" i="1" s="1"/>
  <c r="O166" i="1"/>
  <c r="N166" i="1"/>
  <c r="I166" i="1"/>
  <c r="J166" i="1" s="1"/>
  <c r="E166" i="1"/>
  <c r="D166" i="1"/>
  <c r="N165" i="1"/>
  <c r="O165" i="1" s="1"/>
  <c r="J165" i="1"/>
  <c r="J170" i="1" s="1"/>
  <c r="I165" i="1"/>
  <c r="D165" i="1"/>
  <c r="E165" i="1" s="1"/>
  <c r="E170" i="1" s="1"/>
  <c r="O164" i="1"/>
  <c r="O163" i="1"/>
  <c r="J163" i="1"/>
  <c r="E163" i="1"/>
  <c r="O162" i="1"/>
  <c r="J162" i="1"/>
  <c r="E162" i="1"/>
  <c r="O161" i="1"/>
  <c r="J161" i="1"/>
  <c r="E161" i="1"/>
  <c r="O160" i="1"/>
  <c r="J160" i="1"/>
  <c r="E160" i="1"/>
  <c r="O159" i="1"/>
  <c r="J159" i="1"/>
  <c r="J164" i="1" s="1"/>
  <c r="E159" i="1"/>
  <c r="E164" i="1" s="1"/>
  <c r="O157" i="1"/>
  <c r="J157" i="1"/>
  <c r="E157" i="1"/>
  <c r="K153" i="1"/>
  <c r="F153" i="1"/>
  <c r="A153" i="1"/>
  <c r="L151" i="1"/>
  <c r="K151" i="1"/>
  <c r="G151" i="1"/>
  <c r="F151" i="1"/>
  <c r="B151" i="1"/>
  <c r="A151" i="1"/>
  <c r="L150" i="1"/>
  <c r="K150" i="1"/>
  <c r="G150" i="1"/>
  <c r="F150" i="1"/>
  <c r="B150" i="1"/>
  <c r="A150" i="1"/>
  <c r="K149" i="1"/>
  <c r="F149" i="1"/>
  <c r="A149" i="1"/>
  <c r="N145" i="1"/>
  <c r="I145" i="1"/>
  <c r="D145" i="1"/>
  <c r="O142" i="1"/>
  <c r="J142" i="1"/>
  <c r="E142" i="1"/>
  <c r="O141" i="1"/>
  <c r="J141" i="1"/>
  <c r="E141" i="1"/>
  <c r="O140" i="1"/>
  <c r="J140" i="1"/>
  <c r="E140" i="1"/>
  <c r="O139" i="1"/>
  <c r="J139" i="1"/>
  <c r="J143" i="1" s="1"/>
  <c r="E139" i="1"/>
  <c r="O138" i="1"/>
  <c r="J138" i="1"/>
  <c r="E138" i="1"/>
  <c r="O137" i="1"/>
  <c r="J137" i="1"/>
  <c r="E137" i="1"/>
  <c r="O136" i="1"/>
  <c r="J136" i="1"/>
  <c r="C136" i="1"/>
  <c r="E136" i="1" s="1"/>
  <c r="O135" i="1"/>
  <c r="J135" i="1"/>
  <c r="C135" i="1"/>
  <c r="E135" i="1" s="1"/>
  <c r="O134" i="1"/>
  <c r="J134" i="1"/>
  <c r="E134" i="1"/>
  <c r="E143" i="1" s="1"/>
  <c r="N133" i="1"/>
  <c r="M133" i="1"/>
  <c r="I133" i="1"/>
  <c r="H133" i="1"/>
  <c r="D133" i="1"/>
  <c r="C133" i="1"/>
  <c r="O132" i="1"/>
  <c r="J132" i="1"/>
  <c r="E132" i="1"/>
  <c r="O131" i="1"/>
  <c r="J131" i="1"/>
  <c r="E131" i="1"/>
  <c r="N130" i="1"/>
  <c r="O130" i="1" s="1"/>
  <c r="J130" i="1"/>
  <c r="I130" i="1"/>
  <c r="D130" i="1"/>
  <c r="E130" i="1" s="1"/>
  <c r="O129" i="1"/>
  <c r="N129" i="1"/>
  <c r="I129" i="1"/>
  <c r="J129" i="1" s="1"/>
  <c r="E129" i="1"/>
  <c r="D129" i="1"/>
  <c r="N128" i="1"/>
  <c r="O128" i="1" s="1"/>
  <c r="J128" i="1"/>
  <c r="J133" i="1" s="1"/>
  <c r="I128" i="1"/>
  <c r="D128" i="1"/>
  <c r="E128" i="1" s="1"/>
  <c r="O126" i="1"/>
  <c r="J126" i="1"/>
  <c r="E126" i="1"/>
  <c r="O125" i="1"/>
  <c r="J125" i="1"/>
  <c r="E125" i="1"/>
  <c r="O124" i="1"/>
  <c r="J124" i="1"/>
  <c r="E124" i="1"/>
  <c r="O123" i="1"/>
  <c r="O127" i="1" s="1"/>
  <c r="J123" i="1"/>
  <c r="E123" i="1"/>
  <c r="O122" i="1"/>
  <c r="J122" i="1"/>
  <c r="J127" i="1" s="1"/>
  <c r="E122" i="1"/>
  <c r="O120" i="1"/>
  <c r="J120" i="1"/>
  <c r="E120" i="1"/>
  <c r="C120" i="1"/>
  <c r="B120" i="1"/>
  <c r="A120" i="1"/>
  <c r="N115" i="1"/>
  <c r="I115" i="1"/>
  <c r="D115" i="1"/>
  <c r="O113" i="1"/>
  <c r="O112" i="1"/>
  <c r="J112" i="1"/>
  <c r="C112" i="1"/>
  <c r="E112" i="1" s="1"/>
  <c r="C111" i="1"/>
  <c r="E111" i="1" s="1"/>
  <c r="F110" i="1"/>
  <c r="C110" i="1"/>
  <c r="E110" i="1" s="1"/>
  <c r="O109" i="1"/>
  <c r="J109" i="1"/>
  <c r="C109" i="1"/>
  <c r="E109" i="1" s="1"/>
  <c r="E108" i="1"/>
  <c r="C108" i="1"/>
  <c r="C107" i="1"/>
  <c r="E107" i="1" s="1"/>
  <c r="E106" i="1"/>
  <c r="C106" i="1"/>
  <c r="O105" i="1"/>
  <c r="J105" i="1"/>
  <c r="E105" i="1"/>
  <c r="C105" i="1"/>
  <c r="O104" i="1"/>
  <c r="J104" i="1"/>
  <c r="E104" i="1"/>
  <c r="C104" i="1"/>
  <c r="O103" i="1"/>
  <c r="J103" i="1"/>
  <c r="E103" i="1"/>
  <c r="C103" i="1"/>
  <c r="O102" i="1"/>
  <c r="J102" i="1"/>
  <c r="E102" i="1"/>
  <c r="C102" i="1"/>
  <c r="O101" i="1"/>
  <c r="J101" i="1"/>
  <c r="E101" i="1"/>
  <c r="C101" i="1"/>
  <c r="O100" i="1"/>
  <c r="J100" i="1"/>
  <c r="E100" i="1"/>
  <c r="C100" i="1"/>
  <c r="O99" i="1"/>
  <c r="J99" i="1"/>
  <c r="J113" i="1" s="1"/>
  <c r="E99" i="1"/>
  <c r="N98" i="1"/>
  <c r="M98" i="1"/>
  <c r="I98" i="1"/>
  <c r="H98" i="1"/>
  <c r="D98" i="1"/>
  <c r="O97" i="1"/>
  <c r="J97" i="1"/>
  <c r="E97" i="1"/>
  <c r="O96" i="1"/>
  <c r="J96" i="1"/>
  <c r="E96" i="1"/>
  <c r="O95" i="1"/>
  <c r="N95" i="1"/>
  <c r="I95" i="1"/>
  <c r="J95" i="1" s="1"/>
  <c r="E95" i="1"/>
  <c r="D95" i="1"/>
  <c r="N94" i="1"/>
  <c r="O94" i="1" s="1"/>
  <c r="J94" i="1"/>
  <c r="J98" i="1" s="1"/>
  <c r="I94" i="1"/>
  <c r="D94" i="1"/>
  <c r="E94" i="1" s="1"/>
  <c r="O93" i="1"/>
  <c r="O98" i="1" s="1"/>
  <c r="N93" i="1"/>
  <c r="I93" i="1"/>
  <c r="J93" i="1" s="1"/>
  <c r="E93" i="1"/>
  <c r="D93" i="1"/>
  <c r="O91" i="1"/>
  <c r="J91" i="1"/>
  <c r="E91" i="1"/>
  <c r="O90" i="1"/>
  <c r="J90" i="1"/>
  <c r="E90" i="1"/>
  <c r="O89" i="1"/>
  <c r="J89" i="1"/>
  <c r="E89" i="1"/>
  <c r="O88" i="1"/>
  <c r="J88" i="1"/>
  <c r="J92" i="1" s="1"/>
  <c r="E88" i="1"/>
  <c r="E92" i="1" s="1"/>
  <c r="O87" i="1"/>
  <c r="J87" i="1"/>
  <c r="E87" i="1"/>
  <c r="O85" i="1"/>
  <c r="J85" i="1"/>
  <c r="E85" i="1"/>
  <c r="C85" i="1"/>
  <c r="C98" i="1" s="1"/>
  <c r="B85" i="1"/>
  <c r="A85" i="1"/>
  <c r="K81" i="1"/>
  <c r="F81" i="1"/>
  <c r="A81" i="1"/>
  <c r="L79" i="1"/>
  <c r="K79" i="1"/>
  <c r="G79" i="1"/>
  <c r="F79" i="1"/>
  <c r="B79" i="1"/>
  <c r="A79" i="1"/>
  <c r="L78" i="1"/>
  <c r="K78" i="1"/>
  <c r="G78" i="1"/>
  <c r="F78" i="1"/>
  <c r="B78" i="1"/>
  <c r="A78" i="1"/>
  <c r="K77" i="1"/>
  <c r="F77" i="1"/>
  <c r="A77" i="1"/>
  <c r="N73" i="1"/>
  <c r="I73" i="1"/>
  <c r="D73" i="1"/>
  <c r="O71" i="1"/>
  <c r="O70" i="1"/>
  <c r="J70" i="1"/>
  <c r="E70" i="1"/>
  <c r="O69" i="1"/>
  <c r="J69" i="1"/>
  <c r="E69" i="1"/>
  <c r="O68" i="1"/>
  <c r="J68" i="1"/>
  <c r="E68" i="1"/>
  <c r="O67" i="1"/>
  <c r="J67" i="1"/>
  <c r="E67" i="1"/>
  <c r="O66" i="1"/>
  <c r="J66" i="1"/>
  <c r="E66" i="1"/>
  <c r="O65" i="1"/>
  <c r="J65" i="1"/>
  <c r="E65" i="1"/>
  <c r="O64" i="1"/>
  <c r="J64" i="1"/>
  <c r="E64" i="1"/>
  <c r="O63" i="1"/>
  <c r="J63" i="1"/>
  <c r="E63" i="1"/>
  <c r="O62" i="1"/>
  <c r="J62" i="1"/>
  <c r="C62" i="1"/>
  <c r="E62" i="1" s="1"/>
  <c r="E71" i="1" s="1"/>
  <c r="N61" i="1"/>
  <c r="M61" i="1"/>
  <c r="I61" i="1"/>
  <c r="H61" i="1"/>
  <c r="O60" i="1"/>
  <c r="J60" i="1"/>
  <c r="E60" i="1"/>
  <c r="O59" i="1"/>
  <c r="J59" i="1"/>
  <c r="E59" i="1"/>
  <c r="O58" i="1"/>
  <c r="N58" i="1"/>
  <c r="I58" i="1"/>
  <c r="J58" i="1" s="1"/>
  <c r="E58" i="1"/>
  <c r="D58" i="1"/>
  <c r="N57" i="1"/>
  <c r="O57" i="1" s="1"/>
  <c r="J57" i="1"/>
  <c r="I57" i="1"/>
  <c r="D57" i="1"/>
  <c r="E57" i="1" s="1"/>
  <c r="O56" i="1"/>
  <c r="O61" i="1" s="1"/>
  <c r="N56" i="1"/>
  <c r="I56" i="1"/>
  <c r="J56" i="1" s="1"/>
  <c r="J61" i="1" s="1"/>
  <c r="E56" i="1"/>
  <c r="D56" i="1"/>
  <c r="O54" i="1"/>
  <c r="J54" i="1"/>
  <c r="E54" i="1"/>
  <c r="O53" i="1"/>
  <c r="J53" i="1"/>
  <c r="E53" i="1"/>
  <c r="O52" i="1"/>
  <c r="J52" i="1"/>
  <c r="E52" i="1"/>
  <c r="O51" i="1"/>
  <c r="J51" i="1"/>
  <c r="J55" i="1" s="1"/>
  <c r="E51" i="1"/>
  <c r="O50" i="1"/>
  <c r="O55" i="1" s="1"/>
  <c r="O72" i="1" s="1"/>
  <c r="J50" i="1"/>
  <c r="E50" i="1"/>
  <c r="E55" i="1" s="1"/>
  <c r="O48" i="1"/>
  <c r="J48" i="1"/>
  <c r="E48" i="1"/>
  <c r="C48" i="1"/>
  <c r="D61" i="1" s="1"/>
  <c r="B48" i="1"/>
  <c r="A48" i="1"/>
  <c r="N43" i="1"/>
  <c r="I43" i="1"/>
  <c r="D43" i="1"/>
  <c r="O40" i="1"/>
  <c r="J40" i="1"/>
  <c r="E40" i="1"/>
  <c r="O39" i="1"/>
  <c r="J39" i="1"/>
  <c r="E39" i="1"/>
  <c r="O38" i="1"/>
  <c r="J38" i="1"/>
  <c r="E38" i="1"/>
  <c r="O37" i="1"/>
  <c r="J37" i="1"/>
  <c r="E37" i="1"/>
  <c r="O36" i="1"/>
  <c r="J36" i="1"/>
  <c r="E36" i="1"/>
  <c r="O35" i="1"/>
  <c r="J35" i="1"/>
  <c r="E35" i="1"/>
  <c r="O34" i="1"/>
  <c r="J34" i="1"/>
  <c r="E34" i="1"/>
  <c r="O33" i="1"/>
  <c r="J33" i="1"/>
  <c r="J41" i="1" s="1"/>
  <c r="E33" i="1"/>
  <c r="O32" i="1"/>
  <c r="O41" i="1" s="1"/>
  <c r="J32" i="1"/>
  <c r="E32" i="1"/>
  <c r="E41" i="1" s="1"/>
  <c r="N31" i="1"/>
  <c r="M31" i="1"/>
  <c r="I31" i="1"/>
  <c r="H31" i="1"/>
  <c r="D31" i="1"/>
  <c r="C31" i="1"/>
  <c r="O30" i="1"/>
  <c r="J30" i="1"/>
  <c r="E30" i="1"/>
  <c r="O29" i="1"/>
  <c r="J29" i="1"/>
  <c r="E29" i="1"/>
  <c r="O28" i="1"/>
  <c r="N28" i="1"/>
  <c r="J28" i="1"/>
  <c r="I28" i="1"/>
  <c r="E28" i="1"/>
  <c r="D28" i="1"/>
  <c r="O27" i="1"/>
  <c r="N27" i="1"/>
  <c r="J27" i="1"/>
  <c r="J31" i="1" s="1"/>
  <c r="I27" i="1"/>
  <c r="E27" i="1"/>
  <c r="D27" i="1"/>
  <c r="O26" i="1"/>
  <c r="O31" i="1" s="1"/>
  <c r="N26" i="1"/>
  <c r="J26" i="1"/>
  <c r="I26" i="1"/>
  <c r="E26" i="1"/>
  <c r="E31" i="1" s="1"/>
  <c r="D26" i="1"/>
  <c r="O24" i="1"/>
  <c r="J24" i="1"/>
  <c r="E24" i="1"/>
  <c r="O23" i="1"/>
  <c r="J23" i="1"/>
  <c r="E23" i="1"/>
  <c r="O22" i="1"/>
  <c r="J22" i="1"/>
  <c r="E22" i="1"/>
  <c r="O21" i="1"/>
  <c r="J21" i="1"/>
  <c r="E21" i="1"/>
  <c r="E25" i="1" s="1"/>
  <c r="E42" i="1" s="1"/>
  <c r="O20" i="1"/>
  <c r="O25" i="1" s="1"/>
  <c r="O42" i="1" s="1"/>
  <c r="J20" i="1"/>
  <c r="J25" i="1" s="1"/>
  <c r="J42" i="1" s="1"/>
  <c r="E20" i="1"/>
  <c r="O18" i="1"/>
  <c r="J18" i="1"/>
  <c r="E18" i="1"/>
  <c r="C18" i="1"/>
  <c r="B18" i="1"/>
  <c r="B3" i="1" s="1"/>
  <c r="A18" i="1"/>
  <c r="K14" i="1"/>
  <c r="F14" i="1"/>
  <c r="A14" i="1"/>
  <c r="L12" i="1"/>
  <c r="K12" i="1"/>
  <c r="G12" i="1"/>
  <c r="F12" i="1"/>
  <c r="B12" i="1"/>
  <c r="A12" i="1"/>
  <c r="L11" i="1"/>
  <c r="K11" i="1"/>
  <c r="G11" i="1"/>
  <c r="F11" i="1"/>
  <c r="B11" i="1"/>
  <c r="A11" i="1"/>
  <c r="L10" i="1"/>
  <c r="K10" i="1"/>
  <c r="G10" i="1"/>
  <c r="F10" i="1"/>
  <c r="B10" i="1"/>
  <c r="A10" i="1"/>
  <c r="L9" i="1"/>
  <c r="K9" i="1"/>
  <c r="G9" i="1"/>
  <c r="F9" i="1"/>
  <c r="B9" i="1"/>
  <c r="A9" i="1"/>
  <c r="L8" i="1"/>
  <c r="K8" i="1"/>
  <c r="G8" i="1"/>
  <c r="F8" i="1"/>
  <c r="B8" i="1"/>
  <c r="A8" i="1"/>
  <c r="L7" i="1"/>
  <c r="K7" i="1"/>
  <c r="G7" i="1"/>
  <c r="F7" i="1"/>
  <c r="B7" i="1"/>
  <c r="A7" i="1"/>
  <c r="L6" i="1"/>
  <c r="K6" i="1"/>
  <c r="G6" i="1"/>
  <c r="F6" i="1"/>
  <c r="B6" i="1"/>
  <c r="A6" i="1"/>
  <c r="L5" i="1"/>
  <c r="K5" i="1"/>
  <c r="G5" i="1"/>
  <c r="F5" i="1"/>
  <c r="B5" i="1"/>
  <c r="A5" i="1"/>
  <c r="L4" i="1"/>
  <c r="K4" i="1"/>
  <c r="G4" i="1"/>
  <c r="F4" i="1"/>
  <c r="B4" i="1"/>
  <c r="A4" i="1"/>
  <c r="L3" i="1"/>
  <c r="K3" i="1"/>
  <c r="G3" i="1"/>
  <c r="F3" i="1"/>
  <c r="A3" i="1"/>
  <c r="E13" i="2" l="1"/>
  <c r="F10" i="2"/>
  <c r="J43" i="1"/>
  <c r="J44" i="1" s="1"/>
  <c r="H3" i="1" s="1"/>
  <c r="I3" i="1" s="1"/>
  <c r="O43" i="1"/>
  <c r="O44" i="1" s="1"/>
  <c r="M3" i="1" s="1"/>
  <c r="N3" i="1" s="1"/>
  <c r="O249" i="1"/>
  <c r="O250" i="1"/>
  <c r="M9" i="1" s="1"/>
  <c r="N9" i="1" s="1"/>
  <c r="E43" i="1"/>
  <c r="E44" i="1" s="1"/>
  <c r="C3" i="1" s="1"/>
  <c r="D3" i="1" s="1"/>
  <c r="O73" i="1"/>
  <c r="O74" i="1"/>
  <c r="M4" i="1" s="1"/>
  <c r="N4" i="1" s="1"/>
  <c r="E213" i="1"/>
  <c r="C8" i="1" s="1"/>
  <c r="D8" i="1" s="1"/>
  <c r="E212" i="1"/>
  <c r="J114" i="1"/>
  <c r="J211" i="1"/>
  <c r="J250" i="1"/>
  <c r="H9" i="1" s="1"/>
  <c r="I9" i="1" s="1"/>
  <c r="J249" i="1"/>
  <c r="O346" i="1"/>
  <c r="O347" i="1" s="1"/>
  <c r="M12" i="1" s="1"/>
  <c r="N12" i="1" s="1"/>
  <c r="J71" i="1"/>
  <c r="J72" i="1" s="1"/>
  <c r="E98" i="1"/>
  <c r="E114" i="1" s="1"/>
  <c r="O133" i="1"/>
  <c r="O144" i="1" s="1"/>
  <c r="O143" i="1"/>
  <c r="O181" i="1"/>
  <c r="O170" i="1"/>
  <c r="O194" i="1"/>
  <c r="O211" i="1" s="1"/>
  <c r="O210" i="1"/>
  <c r="E278" i="1"/>
  <c r="J316" i="1"/>
  <c r="J317" i="1" s="1"/>
  <c r="H11" i="1" s="1"/>
  <c r="I11" i="1" s="1"/>
  <c r="E346" i="1"/>
  <c r="E347" i="1" s="1"/>
  <c r="C12" i="1" s="1"/>
  <c r="D12" i="1" s="1"/>
  <c r="C61" i="1"/>
  <c r="O92" i="1"/>
  <c r="O114" i="1" s="1"/>
  <c r="E113" i="1"/>
  <c r="E127" i="1"/>
  <c r="E144" i="1" s="1"/>
  <c r="E133" i="1"/>
  <c r="E180" i="1"/>
  <c r="E181" i="1" s="1"/>
  <c r="J279" i="1"/>
  <c r="J280" i="1" s="1"/>
  <c r="H10" i="1" s="1"/>
  <c r="I10" i="1" s="1"/>
  <c r="O315" i="1"/>
  <c r="E61" i="1"/>
  <c r="E72" i="1" s="1"/>
  <c r="J144" i="1"/>
  <c r="J181" i="1"/>
  <c r="E231" i="1"/>
  <c r="E248" i="1" s="1"/>
  <c r="E237" i="1"/>
  <c r="O267" i="1"/>
  <c r="O278" i="1" s="1"/>
  <c r="E315" i="1"/>
  <c r="J345" i="1"/>
  <c r="J334" i="1"/>
  <c r="E14" i="2" l="1"/>
  <c r="F13" i="2" s="1"/>
  <c r="E11" i="2" s="1"/>
  <c r="E12" i="2" s="1"/>
  <c r="F11" i="2" s="1"/>
  <c r="E115" i="1"/>
  <c r="E116" i="1" s="1"/>
  <c r="C5" i="1" s="1"/>
  <c r="D5" i="1" s="1"/>
  <c r="O279" i="1"/>
  <c r="O280" i="1" s="1"/>
  <c r="M10" i="1" s="1"/>
  <c r="N10" i="1" s="1"/>
  <c r="E182" i="1"/>
  <c r="E183" i="1" s="1"/>
  <c r="C7" i="1" s="1"/>
  <c r="D7" i="1" s="1"/>
  <c r="J73" i="1"/>
  <c r="J74" i="1" s="1"/>
  <c r="H4" i="1" s="1"/>
  <c r="I4" i="1" s="1"/>
  <c r="E73" i="1"/>
  <c r="E74" i="1" s="1"/>
  <c r="C4" i="1" s="1"/>
  <c r="D4" i="1" s="1"/>
  <c r="O145" i="1"/>
  <c r="O146" i="1" s="1"/>
  <c r="M6" i="1" s="1"/>
  <c r="N6" i="1" s="1"/>
  <c r="E146" i="1"/>
  <c r="C6" i="1" s="1"/>
  <c r="D6" i="1" s="1"/>
  <c r="E145" i="1"/>
  <c r="E279" i="1"/>
  <c r="E280" i="1"/>
  <c r="C10" i="1" s="1"/>
  <c r="D10" i="1" s="1"/>
  <c r="O183" i="1"/>
  <c r="M7" i="1" s="1"/>
  <c r="N7" i="1" s="1"/>
  <c r="O182" i="1"/>
  <c r="J145" i="1"/>
  <c r="J146" i="1"/>
  <c r="H6" i="1" s="1"/>
  <c r="I6" i="1" s="1"/>
  <c r="J212" i="1"/>
  <c r="J213" i="1" s="1"/>
  <c r="H8" i="1" s="1"/>
  <c r="I8" i="1" s="1"/>
  <c r="E249" i="1"/>
  <c r="E250" i="1"/>
  <c r="C9" i="1" s="1"/>
  <c r="D9" i="1" s="1"/>
  <c r="O115" i="1"/>
  <c r="O116" i="1" s="1"/>
  <c r="M5" i="1" s="1"/>
  <c r="N5" i="1" s="1"/>
  <c r="O212" i="1"/>
  <c r="O213" i="1"/>
  <c r="M8" i="1" s="1"/>
  <c r="N8" i="1" s="1"/>
  <c r="J116" i="1"/>
  <c r="H5" i="1" s="1"/>
  <c r="I5" i="1" s="1"/>
  <c r="J115" i="1"/>
  <c r="J346" i="1"/>
  <c r="J347" i="1" s="1"/>
  <c r="H12" i="1" s="1"/>
  <c r="I12" i="1" s="1"/>
  <c r="O316" i="1"/>
  <c r="O317" i="1" s="1"/>
  <c r="M11" i="1" s="1"/>
  <c r="N11" i="1" s="1"/>
  <c r="E316" i="1"/>
  <c r="E317" i="1" s="1"/>
  <c r="C11" i="1" s="1"/>
  <c r="D11" i="1" s="1"/>
  <c r="J183" i="1"/>
  <c r="H7" i="1" s="1"/>
  <c r="I7" i="1" s="1"/>
  <c r="J182" i="1"/>
  <c r="I13" i="1" l="1"/>
  <c r="N13" i="1"/>
  <c r="D13" i="1"/>
</calcChain>
</file>

<file path=xl/sharedStrings.xml><?xml version="1.0" encoding="utf-8"?>
<sst xmlns="http://schemas.openxmlformats.org/spreadsheetml/2006/main" count="885" uniqueCount="130">
  <si>
    <t>CCUS 1</t>
  </si>
  <si>
    <t>CCUS8</t>
  </si>
  <si>
    <t>CCUS9</t>
  </si>
  <si>
    <t>Serviço</t>
  </si>
  <si>
    <t>Un.</t>
  </si>
  <si>
    <t>Preço Unit.</t>
  </si>
  <si>
    <t>Valor Total</t>
  </si>
  <si>
    <t>De...     ...até</t>
  </si>
  <si>
    <t>A16  -  E41</t>
  </si>
  <si>
    <t>F16  -  J41</t>
  </si>
  <si>
    <t>K16  -  O41</t>
  </si>
  <si>
    <t>A44  -  E69</t>
  </si>
  <si>
    <t>F44  -  J69</t>
  </si>
  <si>
    <t>K44  -  O69</t>
  </si>
  <si>
    <t>A78  -  E103</t>
  </si>
  <si>
    <t>F78  -  J103</t>
  </si>
  <si>
    <t>K78  -  O103</t>
  </si>
  <si>
    <t>A106 - E131</t>
  </si>
  <si>
    <t>F106 - J131</t>
  </si>
  <si>
    <t>K106 - O131</t>
  </si>
  <si>
    <t>A140 - E165</t>
  </si>
  <si>
    <t>F140 - J165</t>
  </si>
  <si>
    <t>K140 - O165</t>
  </si>
  <si>
    <t>A168 - E193</t>
  </si>
  <si>
    <t>F168 - J193</t>
  </si>
  <si>
    <t>K168 - O193</t>
  </si>
  <si>
    <t>A202 - E227</t>
  </si>
  <si>
    <t>F202 - J227</t>
  </si>
  <si>
    <t>K202 - O227</t>
  </si>
  <si>
    <t>A230 - E255</t>
  </si>
  <si>
    <t>F230 - J255</t>
  </si>
  <si>
    <t>K230 - O255</t>
  </si>
  <si>
    <t>A264 - E289</t>
  </si>
  <si>
    <t>F264 - J289</t>
  </si>
  <si>
    <t>K264 - O289</t>
  </si>
  <si>
    <t>A292 - E317</t>
  </si>
  <si>
    <t>F292 - J317</t>
  </si>
  <si>
    <t>K292 - O317</t>
  </si>
  <si>
    <t>01                COMPOSIÇÃO DO CUSTO UNITÁRIO DE SERVIÇO</t>
  </si>
  <si>
    <t>11                COMPOSIÇÃO DO CUSTO UNITÁRIO DE SERVIÇO</t>
  </si>
  <si>
    <t>21              COMPOSIÇÃO DO CUSTO UNITÁRIO DE SERVIÇO</t>
  </si>
  <si>
    <t>Quant.</t>
  </si>
  <si>
    <t>Unid.</t>
  </si>
  <si>
    <t>Item</t>
  </si>
  <si>
    <t>Data</t>
  </si>
  <si>
    <t>Equipamento/Mão de Obra / Material</t>
  </si>
  <si>
    <t>C. Horário</t>
  </si>
  <si>
    <t>Custo</t>
  </si>
  <si>
    <t>Custo   dos  equipamentos</t>
  </si>
  <si>
    <t>Oficial</t>
  </si>
  <si>
    <t>h</t>
  </si>
  <si>
    <t>Servente / Ajudante</t>
  </si>
  <si>
    <t>Operador</t>
  </si>
  <si>
    <t>Custo   da  mão  de  obra</t>
  </si>
  <si>
    <t>Pernamanca 3" x 2" 4 m - madeira branca</t>
  </si>
  <si>
    <t>dz</t>
  </si>
  <si>
    <t>Prego 1 1/2"x13</t>
  </si>
  <si>
    <t>kg</t>
  </si>
  <si>
    <t>Lona com plotagem de gráfica</t>
  </si>
  <si>
    <t>m2</t>
  </si>
  <si>
    <t xml:space="preserve">Custo  dos  materiais  </t>
  </si>
  <si>
    <t>Custo  total   da  mão de obra,  materiais  e  equipamentos</t>
  </si>
  <si>
    <t>B.  D.  I.</t>
  </si>
  <si>
    <t>%</t>
  </si>
  <si>
    <t>Custo  total  com  BDI</t>
  </si>
  <si>
    <t>02                COMPOSIÇÃO DO CUSTO UNITÁRIO DE SERVIÇO</t>
  </si>
  <si>
    <t>12                COMPOSIÇÃO DO CUSTO UNITÁRIO DE SERVIÇO</t>
  </si>
  <si>
    <t>22                COMPOSIÇÃO DO CUSTO UNITÁRIO DE SERVIÇO</t>
  </si>
  <si>
    <t>Caminhonete a diesel</t>
  </si>
  <si>
    <t>Caminhao toco</t>
  </si>
  <si>
    <t>Diesel</t>
  </si>
  <si>
    <t>l</t>
  </si>
  <si>
    <t>-------------------------------------</t>
  </si>
  <si>
    <t>03                COMPOSIÇÃO DO CUSTO UNITÁRIO DE SERVIÇO</t>
  </si>
  <si>
    <t>13                COMPOSIÇÃO DO CUSTO UNITÁRIO DE SERVIÇO</t>
  </si>
  <si>
    <t>23                COMPOSIÇÃO DO CUSTO UNITÁRIO DE SERVIÇO</t>
  </si>
  <si>
    <t>Betoneira</t>
  </si>
  <si>
    <t>Caixa coletora</t>
  </si>
  <si>
    <t>m3</t>
  </si>
  <si>
    <t>Areia</t>
  </si>
  <si>
    <t>Cimento</t>
  </si>
  <si>
    <t>Seixo</t>
  </si>
  <si>
    <t>Ripão em madeira de lei 2"x1" serr.</t>
  </si>
  <si>
    <t>Arame recozido No. 18</t>
  </si>
  <si>
    <t>Tábua de madeira branca 4m</t>
  </si>
  <si>
    <t>Prego 2"x11</t>
  </si>
  <si>
    <t>Aço CA 50/60 - Preço médio</t>
  </si>
  <si>
    <t>Tijolo de barro 14x19x9</t>
  </si>
  <si>
    <t>und</t>
  </si>
  <si>
    <t>Aditivo plastificante</t>
  </si>
  <si>
    <t>Lixa para parede</t>
  </si>
  <si>
    <t>Latex acrílica - Fosca</t>
  </si>
  <si>
    <t>gl</t>
  </si>
  <si>
    <t>04                COMPOSIÇÃO DO CUSTO UNITÁRIO DE SERVIÇO</t>
  </si>
  <si>
    <t>14                COMPOSIÇÃO DO CUSTO UNITÁRIO DE SERVIÇO</t>
  </si>
  <si>
    <t>24                COMPOSIÇÃO DO CUSTO UNITÁRIO DE SERVIÇO</t>
  </si>
  <si>
    <t>Portão de ferro 1/2" c/ ferragens (incl. pint. anti-corrosiva)</t>
  </si>
  <si>
    <t>05                COMPOSIÇÃO DO CUSTO UNITÁRIO DE SERVIÇO</t>
  </si>
  <si>
    <t>15                COMPOSIÇÃO DO CUSTO UNITÁRIO DE SERVIÇO</t>
  </si>
  <si>
    <t>25                COMPOSIÇÃO DO CUSTO UNITÁRIO DE SERVIÇO</t>
  </si>
  <si>
    <t>06                COMPOSIÇÃO DO CUSTO UNITÁRIO DE SERVIÇO</t>
  </si>
  <si>
    <t>16                COMPOSIÇÃO DO CUSTO UNITÁRIO DE SERVIÇO</t>
  </si>
  <si>
    <t>26                COMPOSIÇÃO DO CUSTO UNITÁRIO DE SERVIÇO</t>
  </si>
  <si>
    <t>07                COMPOSIÇÃO DO CUSTO UNITÁRIO DE SERVIÇO</t>
  </si>
  <si>
    <t>17                COMPOSIÇÃO DO CUSTO UNITÁRIO DE SERVIÇO</t>
  </si>
  <si>
    <t>27                COMPOSIÇÃO DO CUSTO UNITÁRIO DE SERVIÇO</t>
  </si>
  <si>
    <t>08                COMPOSIÇÃO DO CUSTO UNITÁRIO DE SERVIÇO</t>
  </si>
  <si>
    <t>18                COMPOSIÇÃO DO CUSTO UNITÁRIO DE SERVIÇO</t>
  </si>
  <si>
    <t>28                COMPOSIÇÃO DO CUSTO UNITÁRIO DE SERVIÇO</t>
  </si>
  <si>
    <t>09                COMPOSIÇÃO DO CUSTO UNITÁRIO DE SERVIÇO</t>
  </si>
  <si>
    <t>19                COMPOSIÇÃO DO CUSTO UNITÁRIO DE SERVIÇO</t>
  </si>
  <si>
    <t>29                COMPOSIÇÃO DO CUSTO UNITÁRIO DE SERVIÇO</t>
  </si>
  <si>
    <t>10               COMPOSIÇÃO DO CUSTO UNITÁRIO DE SERVIÇO</t>
  </si>
  <si>
    <t>20                COMPOSIÇÃO DO CUSTO UNITÁRIO DE SERVIÇO</t>
  </si>
  <si>
    <t>30                COMPOSIÇÃO DO CUSTO UNITÁRIO DE SERVIÇO</t>
  </si>
  <si>
    <t>CRONOGRAMA FISICO-FINANCEIRO</t>
  </si>
  <si>
    <t>OBRA :</t>
  </si>
  <si>
    <t xml:space="preserve">END : </t>
  </si>
  <si>
    <t>PRAZO DE EXECUÇÃO</t>
  </si>
  <si>
    <t>ETAPAS</t>
  </si>
  <si>
    <t>SERVIÇOS</t>
  </si>
  <si>
    <t>Porc.</t>
  </si>
  <si>
    <t>MESES</t>
  </si>
  <si>
    <t>TOTAL(R$)</t>
  </si>
  <si>
    <t>Valor</t>
  </si>
  <si>
    <t>R$</t>
  </si>
  <si>
    <t>Percentual Simples</t>
  </si>
  <si>
    <t>Percentual Acumulado</t>
  </si>
  <si>
    <t>Valor Total Simples</t>
  </si>
  <si>
    <t>Valor Total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</si>
</sst>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0"/>
    <numFmt numFmtId="166" formatCode="_-[$R$-416]\ * #,##0.00_-;\-[$R$-416]\ * #,##0.00_-;_-[$R$-416]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20"/>
      <color indexed="18"/>
      <name val="Times New Roman"/>
      <family val="1"/>
    </font>
    <font>
      <sz val="14"/>
      <color indexed="18"/>
      <name val="Times New Roman"/>
      <family val="1"/>
    </font>
    <font>
      <sz val="12"/>
      <color indexed="18"/>
      <name val="Arial"/>
      <family val="2"/>
    </font>
    <font>
      <b/>
      <i/>
      <sz val="14"/>
      <color indexed="18"/>
      <name val="Times New Roman"/>
      <family val="1"/>
    </font>
    <font>
      <sz val="14"/>
      <color indexed="18"/>
      <name val="Arial"/>
      <family val="2"/>
    </font>
    <font>
      <sz val="8"/>
      <name val="Arial"/>
      <family val="2"/>
    </font>
    <font>
      <i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8"/>
      <color indexed="18"/>
      <name val="Arial"/>
      <family val="2"/>
    </font>
    <font>
      <sz val="8"/>
      <color indexed="9"/>
      <name val="Arial"/>
      <family val="2"/>
    </font>
    <font>
      <b/>
      <i/>
      <sz val="8"/>
      <color indexed="18"/>
      <name val="Arial"/>
      <family val="2"/>
    </font>
    <font>
      <sz val="9"/>
      <color indexed="18"/>
      <name val="Times New Roman"/>
      <family val="1"/>
    </font>
    <font>
      <sz val="8"/>
      <color indexed="18"/>
      <name val="Times New Roman"/>
      <family val="1"/>
    </font>
    <font>
      <b/>
      <i/>
      <sz val="9"/>
      <color indexed="18"/>
      <name val="Matura MT Script Capitals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7" borderId="4" applyNumberFormat="0" applyFill="0" applyBorder="0">
      <alignment horizontal="center"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5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43" fontId="1" fillId="3" borderId="0" xfId="1" applyFill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43" fontId="5" fillId="4" borderId="5" xfId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43" fontId="5" fillId="5" borderId="5" xfId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43" fontId="5" fillId="5" borderId="8" xfId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43" fontId="5" fillId="4" borderId="8" xfId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" fontId="7" fillId="6" borderId="10" xfId="0" applyNumberFormat="1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43" fontId="3" fillId="6" borderId="0" xfId="1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43" fontId="11" fillId="6" borderId="14" xfId="1" applyFont="1" applyFill="1" applyBorder="1" applyAlignment="1">
      <alignment vertical="center"/>
    </xf>
    <xf numFmtId="43" fontId="11" fillId="6" borderId="15" xfId="1" applyFont="1" applyFill="1" applyBorder="1" applyAlignment="1">
      <alignment vertical="center"/>
    </xf>
    <xf numFmtId="0" fontId="13" fillId="6" borderId="16" xfId="3" applyFont="1" applyFill="1" applyBorder="1">
      <alignment horizontal="center" vertical="center"/>
    </xf>
    <xf numFmtId="164" fontId="13" fillId="6" borderId="16" xfId="3" applyNumberFormat="1" applyFont="1" applyFill="1" applyBorder="1">
      <alignment horizontal="center" vertical="center"/>
    </xf>
    <xf numFmtId="0" fontId="14" fillId="6" borderId="17" xfId="3" applyFont="1" applyFill="1" applyBorder="1" applyAlignment="1">
      <alignment horizontal="left" vertical="center" wrapText="1"/>
    </xf>
    <xf numFmtId="14" fontId="15" fillId="6" borderId="17" xfId="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6" borderId="18" xfId="3" applyFill="1" applyBorder="1" applyAlignment="1">
      <alignment horizontal="left" vertical="center"/>
    </xf>
    <xf numFmtId="0" fontId="12" fillId="6" borderId="19" xfId="3" applyFill="1" applyBorder="1">
      <alignment horizontal="center" vertical="center"/>
    </xf>
    <xf numFmtId="165" fontId="12" fillId="6" borderId="19" xfId="3" applyNumberFormat="1" applyFill="1" applyBorder="1">
      <alignment horizontal="center" vertical="center"/>
    </xf>
    <xf numFmtId="43" fontId="12" fillId="6" borderId="19" xfId="1" applyFont="1" applyFill="1" applyBorder="1" applyAlignment="1">
      <alignment horizontal="center" vertical="center"/>
    </xf>
    <xf numFmtId="0" fontId="16" fillId="6" borderId="20" xfId="3" applyFont="1" applyFill="1" applyBorder="1">
      <alignment horizontal="center" vertical="center"/>
    </xf>
    <xf numFmtId="0" fontId="16" fillId="6" borderId="21" xfId="3" applyFont="1" applyFill="1" applyBorder="1" applyAlignment="1">
      <alignment horizontal="left" vertical="center"/>
    </xf>
    <xf numFmtId="0" fontId="13" fillId="6" borderId="21" xfId="3" applyFont="1" applyFill="1" applyBorder="1" applyAlignment="1">
      <alignment horizontal="left" vertical="center"/>
    </xf>
    <xf numFmtId="0" fontId="16" fillId="6" borderId="5" xfId="3" applyFont="1" applyFill="1" applyBorder="1">
      <alignment horizontal="center" vertical="center"/>
    </xf>
    <xf numFmtId="43" fontId="16" fillId="6" borderId="5" xfId="1" applyFont="1" applyFill="1" applyBorder="1" applyAlignment="1">
      <alignment horizontal="center" vertical="center"/>
    </xf>
    <xf numFmtId="0" fontId="13" fillId="6" borderId="20" xfId="3" applyFont="1" applyFill="1" applyBorder="1" applyAlignment="1">
      <alignment horizontal="right" vertical="center"/>
    </xf>
    <xf numFmtId="0" fontId="4" fillId="6" borderId="21" xfId="3" applyFont="1" applyFill="1" applyBorder="1">
      <alignment horizontal="center" vertical="center"/>
    </xf>
    <xf numFmtId="0" fontId="17" fillId="6" borderId="21" xfId="3" applyFont="1" applyFill="1" applyBorder="1">
      <alignment horizontal="center" vertical="center"/>
    </xf>
    <xf numFmtId="164" fontId="17" fillId="6" borderId="5" xfId="3" applyNumberFormat="1" applyFont="1" applyFill="1" applyBorder="1">
      <alignment horizontal="center" vertical="center"/>
    </xf>
    <xf numFmtId="0" fontId="12" fillId="6" borderId="18" xfId="3" applyFill="1" applyBorder="1" applyAlignment="1">
      <alignment horizontal="left" vertical="center" wrapText="1"/>
    </xf>
    <xf numFmtId="43" fontId="12" fillId="6" borderId="5" xfId="1" applyFont="1" applyFill="1" applyBorder="1" applyAlignment="1">
      <alignment horizontal="center" vertical="center"/>
    </xf>
    <xf numFmtId="0" fontId="13" fillId="6" borderId="20" xfId="3" applyFont="1" applyFill="1" applyBorder="1">
      <alignment horizontal="center" vertical="center"/>
    </xf>
    <xf numFmtId="0" fontId="18" fillId="6" borderId="21" xfId="3" applyFont="1" applyFill="1" applyBorder="1">
      <alignment horizontal="center" vertical="center"/>
    </xf>
    <xf numFmtId="0" fontId="13" fillId="6" borderId="21" xfId="3" applyFont="1" applyFill="1" applyBorder="1">
      <alignment horizontal="center" vertical="center"/>
    </xf>
    <xf numFmtId="0" fontId="13" fillId="6" borderId="5" xfId="3" applyFont="1" applyFill="1" applyBorder="1">
      <alignment horizontal="center" vertical="center"/>
    </xf>
    <xf numFmtId="0" fontId="18" fillId="6" borderId="5" xfId="3" applyFont="1" applyFill="1" applyBorder="1">
      <alignment horizontal="center" vertical="center"/>
    </xf>
    <xf numFmtId="165" fontId="13" fillId="6" borderId="22" xfId="3" applyNumberFormat="1" applyFont="1" applyFill="1" applyBorder="1">
      <alignment horizontal="center" vertical="center"/>
    </xf>
    <xf numFmtId="43" fontId="12" fillId="6" borderId="22" xfId="1" applyFont="1" applyFill="1" applyBorder="1" applyAlignment="1">
      <alignment horizontal="right" vertical="center"/>
    </xf>
    <xf numFmtId="0" fontId="13" fillId="6" borderId="23" xfId="3" applyFont="1" applyFill="1" applyBorder="1">
      <alignment horizontal="center" vertical="center"/>
    </xf>
    <xf numFmtId="0" fontId="13" fillId="6" borderId="24" xfId="3" applyFont="1" applyFill="1" applyBorder="1">
      <alignment horizontal="center" vertical="center"/>
    </xf>
    <xf numFmtId="0" fontId="13" fillId="6" borderId="22" xfId="3" applyFont="1" applyFill="1" applyBorder="1">
      <alignment horizontal="center" vertical="center"/>
    </xf>
    <xf numFmtId="43" fontId="4" fillId="6" borderId="22" xfId="1" applyFont="1" applyFill="1" applyBorder="1" applyAlignment="1">
      <alignment horizontal="center" vertical="center"/>
    </xf>
    <xf numFmtId="43" fontId="12" fillId="6" borderId="19" xfId="3" applyNumberFormat="1" applyFill="1" applyBorder="1">
      <alignment horizontal="center" vertical="center"/>
    </xf>
    <xf numFmtId="0" fontId="12" fillId="6" borderId="0" xfId="3" applyFill="1" applyBorder="1">
      <alignment horizontal="center" vertical="center"/>
    </xf>
    <xf numFmtId="164" fontId="12" fillId="6" borderId="0" xfId="3" applyNumberFormat="1" applyFill="1" applyBorder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49" fontId="9" fillId="6" borderId="30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Alignment="1">
      <alignment horizontal="center" vertical="center"/>
    </xf>
    <xf numFmtId="49" fontId="9" fillId="6" borderId="31" xfId="0" applyNumberFormat="1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44" fontId="12" fillId="6" borderId="18" xfId="2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22" fillId="0" borderId="36" xfId="4" applyFont="1" applyBorder="1" applyAlignment="1">
      <alignment horizontal="center" vertical="center"/>
    </xf>
    <xf numFmtId="0" fontId="22" fillId="0" borderId="37" xfId="4" applyFont="1" applyBorder="1" applyAlignment="1">
      <alignment horizontal="center" vertical="center"/>
    </xf>
    <xf numFmtId="0" fontId="22" fillId="0" borderId="38" xfId="4" applyFont="1" applyBorder="1" applyAlignment="1">
      <alignment horizontal="center" vertical="center"/>
    </xf>
    <xf numFmtId="0" fontId="3" fillId="0" borderId="0" xfId="4">
      <alignment vertical="center"/>
    </xf>
    <xf numFmtId="0" fontId="23" fillId="0" borderId="39" xfId="4" applyFont="1" applyBorder="1">
      <alignment vertical="center"/>
    </xf>
    <xf numFmtId="0" fontId="23" fillId="0" borderId="21" xfId="4" applyFont="1" applyBorder="1" applyAlignment="1">
      <alignment horizontal="left" vertical="center" wrapText="1"/>
    </xf>
    <xf numFmtId="0" fontId="23" fillId="0" borderId="6" xfId="4" applyFont="1" applyBorder="1" applyAlignment="1">
      <alignment horizontal="left" vertical="center" wrapText="1"/>
    </xf>
    <xf numFmtId="0" fontId="23" fillId="0" borderId="21" xfId="4" applyFont="1" applyBorder="1" applyAlignment="1">
      <alignment horizontal="left" vertical="center"/>
    </xf>
    <xf numFmtId="0" fontId="23" fillId="0" borderId="6" xfId="4" applyFont="1" applyBorder="1" applyAlignment="1">
      <alignment horizontal="left" vertical="center"/>
    </xf>
    <xf numFmtId="0" fontId="23" fillId="0" borderId="39" xfId="4" applyFont="1" applyBorder="1" applyAlignment="1">
      <alignment horizontal="center" vertical="center"/>
    </xf>
    <xf numFmtId="0" fontId="23" fillId="0" borderId="21" xfId="4" applyFont="1" applyBorder="1" applyAlignment="1">
      <alignment horizontal="center" vertical="center"/>
    </xf>
    <xf numFmtId="0" fontId="23" fillId="0" borderId="6" xfId="4" applyFont="1" applyBorder="1" applyAlignment="1">
      <alignment horizontal="center" vertical="center"/>
    </xf>
    <xf numFmtId="0" fontId="24" fillId="0" borderId="4" xfId="4" applyFont="1" applyBorder="1" applyAlignment="1">
      <alignment horizontal="center" vertical="center"/>
    </xf>
    <xf numFmtId="0" fontId="24" fillId="0" borderId="16" xfId="4" applyFont="1" applyBorder="1" applyAlignment="1">
      <alignment horizontal="center" vertical="center"/>
    </xf>
    <xf numFmtId="0" fontId="24" fillId="0" borderId="20" xfId="4" applyFont="1" applyBorder="1" applyAlignment="1">
      <alignment horizontal="center" vertical="center"/>
    </xf>
    <xf numFmtId="0" fontId="24" fillId="0" borderId="5" xfId="4" applyFont="1" applyBorder="1" applyAlignment="1">
      <alignment horizontal="center" vertical="center"/>
    </xf>
    <xf numFmtId="0" fontId="24" fillId="0" borderId="20" xfId="4" applyFont="1" applyBorder="1" applyAlignment="1">
      <alignment horizontal="center" vertical="center"/>
    </xf>
    <xf numFmtId="0" fontId="24" fillId="0" borderId="40" xfId="4" applyFont="1" applyBorder="1" applyAlignment="1">
      <alignment horizontal="center" vertical="center"/>
    </xf>
    <xf numFmtId="0" fontId="24" fillId="0" borderId="5" xfId="4" applyFont="1" applyBorder="1" applyAlignment="1">
      <alignment horizontal="center" vertical="center"/>
    </xf>
    <xf numFmtId="0" fontId="24" fillId="0" borderId="41" xfId="4" applyFont="1" applyBorder="1" applyAlignment="1">
      <alignment horizontal="center" vertical="center"/>
    </xf>
    <xf numFmtId="0" fontId="25" fillId="0" borderId="42" xfId="4" applyFont="1" applyBorder="1" applyAlignment="1">
      <alignment horizontal="center" vertical="center"/>
    </xf>
    <xf numFmtId="0" fontId="26" fillId="0" borderId="17" xfId="4" applyFont="1" applyBorder="1" applyAlignment="1">
      <alignment horizontal="left" vertical="center" wrapText="1"/>
    </xf>
    <xf numFmtId="0" fontId="25" fillId="0" borderId="16" xfId="4" applyFont="1" applyBorder="1" applyAlignment="1">
      <alignment horizontal="center" vertical="center"/>
    </xf>
    <xf numFmtId="9" fontId="25" fillId="0" borderId="17" xfId="5" applyFont="1" applyBorder="1" applyAlignment="1">
      <alignment horizontal="center" vertical="center" wrapText="1"/>
    </xf>
    <xf numFmtId="10" fontId="25" fillId="0" borderId="17" xfId="5" applyNumberFormat="1" applyFont="1" applyBorder="1" applyAlignment="1">
      <alignment horizontal="center" vertical="center"/>
    </xf>
    <xf numFmtId="10" fontId="24" fillId="0" borderId="43" xfId="4" applyNumberFormat="1" applyFont="1" applyBorder="1" applyAlignment="1">
      <alignment horizontal="center" vertical="center"/>
    </xf>
    <xf numFmtId="43" fontId="3" fillId="0" borderId="0" xfId="4" applyNumberFormat="1">
      <alignment vertical="center"/>
    </xf>
    <xf numFmtId="0" fontId="25" fillId="0" borderId="44" xfId="4" applyFont="1" applyBorder="1" applyAlignment="1">
      <alignment horizontal="center" vertical="center"/>
    </xf>
    <xf numFmtId="0" fontId="26" fillId="0" borderId="45" xfId="4" applyFont="1" applyBorder="1" applyAlignment="1">
      <alignment horizontal="left" vertical="center" wrapText="1"/>
    </xf>
    <xf numFmtId="44" fontId="25" fillId="0" borderId="45" xfId="6" applyFont="1" applyBorder="1" applyAlignment="1">
      <alignment vertical="center" wrapText="1"/>
    </xf>
    <xf numFmtId="44" fontId="25" fillId="0" borderId="46" xfId="6" applyFont="1" applyBorder="1" applyAlignment="1">
      <alignment horizontal="center" vertical="center"/>
    </xf>
    <xf numFmtId="43" fontId="25" fillId="0" borderId="43" xfId="1" applyFont="1" applyBorder="1" applyAlignment="1">
      <alignment horizontal="center" vertical="center"/>
    </xf>
    <xf numFmtId="0" fontId="25" fillId="8" borderId="4" xfId="4" applyFont="1" applyFill="1" applyBorder="1" applyAlignment="1">
      <alignment horizontal="left"/>
    </xf>
    <xf numFmtId="0" fontId="25" fillId="8" borderId="16" xfId="4" applyFont="1" applyFill="1" applyBorder="1" applyAlignment="1">
      <alignment horizontal="left"/>
    </xf>
    <xf numFmtId="0" fontId="25" fillId="8" borderId="16" xfId="4" applyFont="1" applyFill="1" applyBorder="1" applyAlignment="1">
      <alignment horizontal="center"/>
    </xf>
    <xf numFmtId="44" fontId="24" fillId="8" borderId="17" xfId="4" applyNumberFormat="1" applyFont="1" applyFill="1" applyBorder="1" applyAlignment="1">
      <alignment horizontal="center" vertical="center"/>
    </xf>
    <xf numFmtId="10" fontId="25" fillId="8" borderId="16" xfId="5" applyNumberFormat="1" applyFont="1" applyFill="1" applyBorder="1" applyAlignment="1">
      <alignment horizontal="center"/>
    </xf>
    <xf numFmtId="9" fontId="24" fillId="8" borderId="43" xfId="5" applyFont="1" applyFill="1" applyBorder="1" applyAlignment="1">
      <alignment horizontal="center" vertical="center"/>
    </xf>
    <xf numFmtId="0" fontId="24" fillId="8" borderId="18" xfId="4" applyFont="1" applyFill="1" applyBorder="1" applyAlignment="1">
      <alignment horizontal="center" vertical="center"/>
    </xf>
    <xf numFmtId="10" fontId="25" fillId="8" borderId="16" xfId="4" applyNumberFormat="1" applyFont="1" applyFill="1" applyBorder="1" applyAlignment="1">
      <alignment horizontal="center"/>
    </xf>
    <xf numFmtId="43" fontId="25" fillId="8" borderId="16" xfId="1" applyFont="1" applyFill="1" applyBorder="1" applyAlignment="1">
      <alignment horizontal="center"/>
    </xf>
    <xf numFmtId="166" fontId="24" fillId="8" borderId="43" xfId="4" applyNumberFormat="1" applyFont="1" applyFill="1" applyBorder="1" applyAlignment="1">
      <alignment horizontal="center" vertical="center"/>
    </xf>
    <xf numFmtId="0" fontId="25" fillId="8" borderId="42" xfId="4" applyFont="1" applyFill="1" applyBorder="1" applyAlignment="1">
      <alignment horizontal="left"/>
    </xf>
    <xf numFmtId="0" fontId="25" fillId="8" borderId="17" xfId="4" applyFont="1" applyFill="1" applyBorder="1" applyAlignment="1">
      <alignment horizontal="left"/>
    </xf>
    <xf numFmtId="0" fontId="25" fillId="8" borderId="17" xfId="4" applyFont="1" applyFill="1" applyBorder="1" applyAlignment="1">
      <alignment horizontal="center"/>
    </xf>
    <xf numFmtId="43" fontId="25" fillId="8" borderId="17" xfId="1" applyFont="1" applyFill="1" applyBorder="1" applyAlignment="1"/>
    <xf numFmtId="166" fontId="24" fillId="8" borderId="40" xfId="4" applyNumberFormat="1" applyFont="1" applyFill="1" applyBorder="1" applyAlignment="1">
      <alignment horizontal="center" vertical="center"/>
    </xf>
    <xf numFmtId="0" fontId="25" fillId="0" borderId="26" xfId="4" applyFont="1" applyBorder="1" applyAlignment="1">
      <alignment horizontal="center" vertical="center"/>
    </xf>
    <xf numFmtId="0" fontId="25" fillId="0" borderId="27" xfId="4" applyFont="1" applyBorder="1" applyAlignment="1">
      <alignment horizontal="center" vertical="center"/>
    </xf>
    <xf numFmtId="0" fontId="25" fillId="0" borderId="28" xfId="4" applyFont="1" applyBorder="1" applyAlignment="1">
      <alignment horizontal="center" vertical="center"/>
    </xf>
    <xf numFmtId="0" fontId="24" fillId="0" borderId="30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49" fontId="24" fillId="0" borderId="0" xfId="4" applyNumberFormat="1" applyFont="1" applyAlignment="1">
      <alignment horizontal="center" vertical="center"/>
    </xf>
    <xf numFmtId="0" fontId="24" fillId="0" borderId="31" xfId="4" applyFont="1" applyBorder="1" applyAlignment="1">
      <alignment horizontal="center" vertical="center"/>
    </xf>
    <xf numFmtId="0" fontId="25" fillId="0" borderId="30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5" fillId="0" borderId="31" xfId="4" applyFont="1" applyBorder="1" applyAlignment="1">
      <alignment horizontal="center" vertical="center"/>
    </xf>
    <xf numFmtId="0" fontId="25" fillId="0" borderId="33" xfId="4" applyFont="1" applyBorder="1" applyAlignment="1">
      <alignment horizontal="center" vertical="center"/>
    </xf>
    <xf numFmtId="0" fontId="25" fillId="0" borderId="34" xfId="4" applyFont="1" applyBorder="1" applyAlignment="1">
      <alignment horizontal="center" vertical="center"/>
    </xf>
    <xf numFmtId="0" fontId="25" fillId="0" borderId="35" xfId="4" applyFont="1" applyBorder="1" applyAlignment="1">
      <alignment horizontal="center" vertical="center"/>
    </xf>
    <xf numFmtId="44" fontId="3" fillId="0" borderId="0" xfId="4" applyNumberFormat="1">
      <alignment vertical="center"/>
    </xf>
  </cellXfs>
  <cellStyles count="7">
    <cellStyle name="CCUS" xfId="3" xr:uid="{AE07E153-5FFA-4C5C-8951-313541238159}"/>
    <cellStyle name="Moeda" xfId="2" builtinId="4"/>
    <cellStyle name="Moeda 3" xfId="6" xr:uid="{583AB9B8-B0DB-4760-812A-95C9FAA80C2D}"/>
    <cellStyle name="Normal" xfId="0" builtinId="0"/>
    <cellStyle name="Normal 2" xfId="4" xr:uid="{6F6EF1C2-F176-482A-B3FE-2A2292713EC9}"/>
    <cellStyle name="Porcentagem 2" xfId="5" xr:uid="{6185535B-1B82-46B5-B715-58D423FCCDC4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ICITA&#199;&#195;O-02\Downloads\QQP%20-%20Muro%20S&#227;o%20Domingos.xlsx" TargetMode="External"/><Relationship Id="rId1" Type="http://schemas.openxmlformats.org/officeDocument/2006/relationships/externalLinkPath" Target="file:///C:\Users\LICITA&#199;&#195;O-02\Downloads\QQP%20-%20Muro%20S&#227;o%20Domin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cSoci"/>
      <sheetName val="AnaliMO"/>
      <sheetName val="CustoMOb"/>
      <sheetName val="CustoMOb (2)"/>
      <sheetName val="BDI IMPRESSÃO"/>
      <sheetName val="BDI IMPRESSÃO (2)"/>
      <sheetName val="DadosBDI"/>
      <sheetName val="QQP"/>
      <sheetName val="CRONOGRAMA"/>
      <sheetName val="CCUS 1"/>
      <sheetName val="CCUS EX  "/>
    </sheetNames>
    <sheetDataSet>
      <sheetData sheetId="0">
        <row r="49">
          <cell r="A49" t="str">
            <v>UBA CONSTRUTORA EIRELI</v>
          </cell>
          <cell r="B49" t="str">
            <v>_______________________</v>
          </cell>
        </row>
        <row r="50">
          <cell r="A50" t="str">
            <v>Rua São Francisco, nº 09, Novo São Luis, São Domingos do Araguaia - PA</v>
          </cell>
          <cell r="B50" t="str">
            <v>Engº Aristeu Ferreira Gomes</v>
          </cell>
        </row>
        <row r="51">
          <cell r="A51" t="str">
            <v>CNPJ - 36.580.998/0001-98</v>
          </cell>
          <cell r="B51" t="str">
            <v>CREA-PA RNP nº 1515293319</v>
          </cell>
        </row>
      </sheetData>
      <sheetData sheetId="1"/>
      <sheetData sheetId="2">
        <row r="37">
          <cell r="C37">
            <v>19.940000000000001</v>
          </cell>
          <cell r="D37">
            <v>16.28</v>
          </cell>
          <cell r="E37">
            <v>31.17</v>
          </cell>
        </row>
      </sheetData>
      <sheetData sheetId="3"/>
      <sheetData sheetId="4"/>
      <sheetData sheetId="5"/>
      <sheetData sheetId="6">
        <row r="4">
          <cell r="C4">
            <v>30</v>
          </cell>
        </row>
        <row r="13">
          <cell r="C13">
            <v>45369</v>
          </cell>
        </row>
      </sheetData>
      <sheetData sheetId="7">
        <row r="4">
          <cell r="D4" t="str">
            <v>CONSTRUÇÃO DE MURO NA EMEF EDSON DA BRAHMA</v>
          </cell>
        </row>
        <row r="5">
          <cell r="D5" t="str">
            <v>SÃO DOMINGOS DO ARAGUAIA/PA</v>
          </cell>
        </row>
        <row r="8">
          <cell r="D8" t="str">
            <v>SERVIÇOS TRANSVERSAIS</v>
          </cell>
          <cell r="H8">
            <v>7260.8200000000006</v>
          </cell>
        </row>
        <row r="10">
          <cell r="D10" t="str">
            <v>PLACA DE OBRA EM LONA COM PLOTAGEM DE GRÁFICA</v>
          </cell>
          <cell r="E10" t="str">
            <v>M2</v>
          </cell>
          <cell r="F10">
            <v>6</v>
          </cell>
        </row>
        <row r="11">
          <cell r="D11" t="str">
            <v>MOBILIZAÇÃO E DESMOBILIZAÇÃO DE OBRAS</v>
          </cell>
          <cell r="E11" t="str">
            <v>UN</v>
          </cell>
          <cell r="F11">
            <v>2</v>
          </cell>
        </row>
        <row r="13">
          <cell r="D13" t="str">
            <v>OBRA</v>
          </cell>
          <cell r="H13">
            <v>196739.16700000002</v>
          </cell>
        </row>
        <row r="14">
          <cell r="D14" t="str">
            <v>MURO EM ALVENARIA,REBOCADO E PINTADO 2 FACES(H=2.0M)</v>
          </cell>
          <cell r="E14" t="str">
            <v>M</v>
          </cell>
          <cell r="F14">
            <v>243.15</v>
          </cell>
        </row>
        <row r="15">
          <cell r="D15" t="str">
            <v>PORTÃO DE FERRO 1/2" C/ FERRAGENS (INCL. PINT. ANTI-CORROSIVA)</v>
          </cell>
          <cell r="E15" t="str">
            <v>M2</v>
          </cell>
          <cell r="F15">
            <v>8</v>
          </cell>
        </row>
        <row r="17">
          <cell r="H17">
            <v>203999.98700000002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63BE-A6AF-4ADA-AC5B-F0221A38D942}">
  <dimension ref="A1:P352"/>
  <sheetViews>
    <sheetView workbookViewId="0">
      <selection activeCell="P3" sqref="P3"/>
    </sheetView>
  </sheetViews>
  <sheetFormatPr defaultColWidth="11.140625" defaultRowHeight="15" x14ac:dyDescent="0.25"/>
  <cols>
    <col min="1" max="5" width="11.140625" style="7"/>
    <col min="6" max="6" width="5.140625" style="7" customWidth="1"/>
    <col min="7" max="7" width="11.140625" style="7"/>
    <col min="8" max="8" width="6.7109375" style="7" customWidth="1"/>
    <col min="9" max="9" width="5.7109375" style="7" customWidth="1"/>
    <col min="10" max="10" width="11.140625" style="7"/>
    <col min="11" max="11" width="4.5703125" style="7" customWidth="1"/>
    <col min="12" max="12" width="4.42578125" style="7" customWidth="1"/>
    <col min="13" max="14" width="4.85546875" style="7" customWidth="1"/>
    <col min="15" max="16384" width="11.140625" style="7"/>
  </cols>
  <sheetData>
    <row r="1" spans="1:16" ht="24.95" customHeight="1" thickBot="1" x14ac:dyDescent="0.3">
      <c r="A1" s="1"/>
      <c r="B1" s="2" t="s">
        <v>0</v>
      </c>
      <c r="C1" s="1"/>
      <c r="D1" s="3"/>
      <c r="E1" s="3"/>
      <c r="F1" s="4"/>
      <c r="G1" s="5" t="s">
        <v>1</v>
      </c>
      <c r="H1" s="4"/>
      <c r="I1" s="6"/>
      <c r="J1" s="6"/>
      <c r="K1" s="1"/>
      <c r="L1" s="2" t="s">
        <v>2</v>
      </c>
      <c r="M1" s="1"/>
      <c r="N1" s="3"/>
      <c r="O1" s="3"/>
    </row>
    <row r="2" spans="1:16" ht="18" customHeight="1" thickBot="1" x14ac:dyDescent="0.3">
      <c r="A2" s="8" t="s">
        <v>3</v>
      </c>
      <c r="B2" s="9" t="s">
        <v>4</v>
      </c>
      <c r="C2" s="9" t="s">
        <v>5</v>
      </c>
      <c r="D2" s="9" t="s">
        <v>6</v>
      </c>
      <c r="E2" s="10" t="s">
        <v>7</v>
      </c>
      <c r="F2" s="8" t="s">
        <v>3</v>
      </c>
      <c r="G2" s="9" t="s">
        <v>4</v>
      </c>
      <c r="H2" s="9" t="s">
        <v>5</v>
      </c>
      <c r="I2" s="9" t="s">
        <v>6</v>
      </c>
      <c r="J2" s="10" t="s">
        <v>7</v>
      </c>
      <c r="K2" s="8" t="s">
        <v>3</v>
      </c>
      <c r="L2" s="9" t="s">
        <v>4</v>
      </c>
      <c r="M2" s="9" t="s">
        <v>5</v>
      </c>
      <c r="N2" s="9" t="s">
        <v>6</v>
      </c>
      <c r="O2" s="10" t="s">
        <v>7</v>
      </c>
    </row>
    <row r="3" spans="1:16" ht="17.100000000000001" customHeight="1" thickTop="1" x14ac:dyDescent="0.25">
      <c r="A3" s="11" t="str">
        <f>A18</f>
        <v>PLACA DE OBRA EM LONA COM PLOTAGEM DE GRÁFICA</v>
      </c>
      <c r="B3" s="12" t="str">
        <f>B18</f>
        <v>M2</v>
      </c>
      <c r="C3" s="13">
        <f>E44</f>
        <v>235.52</v>
      </c>
      <c r="D3" s="13">
        <f>ROUND(C3*C18,2)</f>
        <v>1413.12</v>
      </c>
      <c r="E3" s="14" t="s">
        <v>8</v>
      </c>
      <c r="F3" s="15">
        <f>F18</f>
        <v>0</v>
      </c>
      <c r="G3" s="16">
        <f>G18</f>
        <v>0</v>
      </c>
      <c r="H3" s="13">
        <f>J44</f>
        <v>0</v>
      </c>
      <c r="I3" s="17">
        <f>ROUND(H3*H18,2)</f>
        <v>0</v>
      </c>
      <c r="J3" s="18" t="s">
        <v>9</v>
      </c>
      <c r="K3" s="11">
        <f>K18</f>
        <v>0</v>
      </c>
      <c r="L3" s="12">
        <f>L18</f>
        <v>0</v>
      </c>
      <c r="M3" s="13">
        <f>O44</f>
        <v>0</v>
      </c>
      <c r="N3" s="13">
        <f>ROUND(M3*M18,2)</f>
        <v>0</v>
      </c>
      <c r="O3" s="14" t="s">
        <v>10</v>
      </c>
    </row>
    <row r="4" spans="1:16" ht="17.100000000000001" customHeight="1" x14ac:dyDescent="0.25">
      <c r="A4" s="15" t="str">
        <f>A48</f>
        <v>MOBILIZAÇÃO E DESMOBILIZAÇÃO DE OBRAS</v>
      </c>
      <c r="B4" s="16" t="str">
        <f>B48</f>
        <v>UN</v>
      </c>
      <c r="C4" s="17">
        <f>E74</f>
        <v>2923.8500000000004</v>
      </c>
      <c r="D4" s="17">
        <f>ROUND(C4*C48,2)</f>
        <v>5847.7</v>
      </c>
      <c r="E4" s="18" t="s">
        <v>11</v>
      </c>
      <c r="F4" s="11">
        <f>F48</f>
        <v>0</v>
      </c>
      <c r="G4" s="12">
        <f>G48</f>
        <v>0</v>
      </c>
      <c r="H4" s="17">
        <f>J74</f>
        <v>0</v>
      </c>
      <c r="I4" s="13">
        <f>ROUND(H4*H48,2)</f>
        <v>0</v>
      </c>
      <c r="J4" s="14" t="s">
        <v>12</v>
      </c>
      <c r="K4" s="15">
        <f>K48</f>
        <v>0</v>
      </c>
      <c r="L4" s="16">
        <f>L48</f>
        <v>0</v>
      </c>
      <c r="M4" s="17">
        <f>O74</f>
        <v>0</v>
      </c>
      <c r="N4" s="17">
        <f>ROUND(M4*M48,2)</f>
        <v>0</v>
      </c>
      <c r="O4" s="18" t="s">
        <v>13</v>
      </c>
    </row>
    <row r="5" spans="1:16" ht="17.100000000000001" customHeight="1" x14ac:dyDescent="0.25">
      <c r="A5" s="11" t="str">
        <f>A85</f>
        <v>MURO EM ALVENARIA,REBOCADO E PINTADO 2 FACES(H=2.0M)</v>
      </c>
      <c r="B5" s="12" t="str">
        <f>B85</f>
        <v>M</v>
      </c>
      <c r="C5" s="13">
        <f>E116</f>
        <v>794.58</v>
      </c>
      <c r="D5" s="13">
        <f>ROUND(C5*C85,2)</f>
        <v>193202.13</v>
      </c>
      <c r="E5" s="14" t="s">
        <v>14</v>
      </c>
      <c r="F5" s="15">
        <f>F85</f>
        <v>0</v>
      </c>
      <c r="G5" s="16">
        <f>G85</f>
        <v>0</v>
      </c>
      <c r="H5" s="13">
        <f>J116</f>
        <v>0</v>
      </c>
      <c r="I5" s="17">
        <f>ROUND(H5*H85,2)</f>
        <v>0</v>
      </c>
      <c r="J5" s="18" t="s">
        <v>15</v>
      </c>
      <c r="K5" s="11">
        <f>K85</f>
        <v>0</v>
      </c>
      <c r="L5" s="12">
        <f>L85</f>
        <v>0</v>
      </c>
      <c r="M5" s="13">
        <f>O116</f>
        <v>0</v>
      </c>
      <c r="N5" s="13">
        <f>ROUND(M5*M85,2)</f>
        <v>0</v>
      </c>
      <c r="O5" s="14" t="s">
        <v>16</v>
      </c>
    </row>
    <row r="6" spans="1:16" ht="17.100000000000001" customHeight="1" x14ac:dyDescent="0.25">
      <c r="A6" s="15" t="str">
        <f>A120</f>
        <v>PORTÃO DE FERRO 1/2" C/ FERRAGENS (INCL. PINT. ANTI-CORROSIVA)</v>
      </c>
      <c r="B6" s="16" t="str">
        <f>B120</f>
        <v>M2</v>
      </c>
      <c r="C6" s="17">
        <f>E146</f>
        <v>442.13</v>
      </c>
      <c r="D6" s="17">
        <f>ROUND(C6*C120,2)</f>
        <v>3537.04</v>
      </c>
      <c r="E6" s="18" t="s">
        <v>17</v>
      </c>
      <c r="F6" s="11">
        <f>F120</f>
        <v>0</v>
      </c>
      <c r="G6" s="12">
        <f>G120</f>
        <v>0</v>
      </c>
      <c r="H6" s="17">
        <f>J146</f>
        <v>0</v>
      </c>
      <c r="I6" s="13">
        <f>ROUND(H6*H120,2)</f>
        <v>0</v>
      </c>
      <c r="J6" s="14" t="s">
        <v>18</v>
      </c>
      <c r="K6" s="15">
        <f>K120</f>
        <v>0</v>
      </c>
      <c r="L6" s="16">
        <f>L120</f>
        <v>0</v>
      </c>
      <c r="M6" s="17">
        <f>O146</f>
        <v>0</v>
      </c>
      <c r="N6" s="17">
        <f>ROUND(M6*M120,2)</f>
        <v>0</v>
      </c>
      <c r="O6" s="18" t="s">
        <v>19</v>
      </c>
    </row>
    <row r="7" spans="1:16" ht="17.100000000000001" customHeight="1" x14ac:dyDescent="0.25">
      <c r="A7" s="11">
        <f>A157</f>
        <v>0</v>
      </c>
      <c r="B7" s="12">
        <f>B157</f>
        <v>0</v>
      </c>
      <c r="C7" s="13">
        <f>E183</f>
        <v>0</v>
      </c>
      <c r="D7" s="13">
        <f>ROUND(C7*C157,2)</f>
        <v>0</v>
      </c>
      <c r="E7" s="14" t="s">
        <v>20</v>
      </c>
      <c r="F7" s="15">
        <f>F157</f>
        <v>0</v>
      </c>
      <c r="G7" s="16">
        <f>G157</f>
        <v>0</v>
      </c>
      <c r="H7" s="13">
        <f>J183</f>
        <v>0</v>
      </c>
      <c r="I7" s="17">
        <f>ROUND(H7*H157,2)</f>
        <v>0</v>
      </c>
      <c r="J7" s="18" t="s">
        <v>21</v>
      </c>
      <c r="K7" s="11">
        <f>K157</f>
        <v>0</v>
      </c>
      <c r="L7" s="12">
        <f>L157</f>
        <v>0</v>
      </c>
      <c r="M7" s="13">
        <f>O183</f>
        <v>0</v>
      </c>
      <c r="N7" s="13">
        <f>ROUND(M7*M157,2)</f>
        <v>0</v>
      </c>
      <c r="O7" s="14" t="s">
        <v>22</v>
      </c>
    </row>
    <row r="8" spans="1:16" ht="17.100000000000001" customHeight="1" x14ac:dyDescent="0.25">
      <c r="A8" s="15">
        <f>A187</f>
        <v>0</v>
      </c>
      <c r="B8" s="16">
        <f>B187</f>
        <v>0</v>
      </c>
      <c r="C8" s="17">
        <f>E213</f>
        <v>0</v>
      </c>
      <c r="D8" s="17">
        <f>ROUND(C8*C187,2)</f>
        <v>0</v>
      </c>
      <c r="E8" s="18" t="s">
        <v>23</v>
      </c>
      <c r="F8" s="11">
        <f>F187</f>
        <v>0</v>
      </c>
      <c r="G8" s="12">
        <f>G187</f>
        <v>0</v>
      </c>
      <c r="H8" s="17">
        <f>J213</f>
        <v>0</v>
      </c>
      <c r="I8" s="13">
        <f>ROUND(H8*H187,2)</f>
        <v>0</v>
      </c>
      <c r="J8" s="14" t="s">
        <v>24</v>
      </c>
      <c r="K8" s="15">
        <f>K187</f>
        <v>0</v>
      </c>
      <c r="L8" s="16">
        <f>L187</f>
        <v>0</v>
      </c>
      <c r="M8" s="17">
        <f>O213</f>
        <v>0</v>
      </c>
      <c r="N8" s="17">
        <f>ROUND(M8*M187,2)</f>
        <v>0</v>
      </c>
      <c r="O8" s="18" t="s">
        <v>25</v>
      </c>
    </row>
    <row r="9" spans="1:16" ht="17.100000000000001" customHeight="1" x14ac:dyDescent="0.25">
      <c r="A9" s="11">
        <f>A224</f>
        <v>0</v>
      </c>
      <c r="B9" s="12">
        <f>B224</f>
        <v>0</v>
      </c>
      <c r="C9" s="13">
        <f>E250</f>
        <v>0</v>
      </c>
      <c r="D9" s="13">
        <f>ROUND(C9*C224,2)</f>
        <v>0</v>
      </c>
      <c r="E9" s="14" t="s">
        <v>26</v>
      </c>
      <c r="F9" s="15">
        <f>F224</f>
        <v>0</v>
      </c>
      <c r="G9" s="16">
        <f>G224</f>
        <v>0</v>
      </c>
      <c r="H9" s="13">
        <f>J250</f>
        <v>0</v>
      </c>
      <c r="I9" s="17">
        <f>ROUND(H9*H224,2)</f>
        <v>0</v>
      </c>
      <c r="J9" s="18" t="s">
        <v>27</v>
      </c>
      <c r="K9" s="11">
        <f>K224</f>
        <v>0</v>
      </c>
      <c r="L9" s="12">
        <f>L224</f>
        <v>0</v>
      </c>
      <c r="M9" s="13">
        <f>O250</f>
        <v>0</v>
      </c>
      <c r="N9" s="13">
        <f>ROUND(M9*M224,2)</f>
        <v>0</v>
      </c>
      <c r="O9" s="14" t="s">
        <v>28</v>
      </c>
    </row>
    <row r="10" spans="1:16" ht="17.100000000000001" customHeight="1" x14ac:dyDescent="0.25">
      <c r="A10" s="15">
        <f>A254</f>
        <v>0</v>
      </c>
      <c r="B10" s="16">
        <f>B254</f>
        <v>0</v>
      </c>
      <c r="C10" s="17">
        <f>E280</f>
        <v>0</v>
      </c>
      <c r="D10" s="17">
        <f>ROUND(C10*C254,2)</f>
        <v>0</v>
      </c>
      <c r="E10" s="18" t="s">
        <v>29</v>
      </c>
      <c r="F10" s="11">
        <f>F254</f>
        <v>0</v>
      </c>
      <c r="G10" s="12">
        <f>G254</f>
        <v>0</v>
      </c>
      <c r="H10" s="17">
        <f>J280</f>
        <v>0</v>
      </c>
      <c r="I10" s="13">
        <f>ROUND(H10*H254,2)</f>
        <v>0</v>
      </c>
      <c r="J10" s="14" t="s">
        <v>30</v>
      </c>
      <c r="K10" s="15">
        <f>K254</f>
        <v>0</v>
      </c>
      <c r="L10" s="16">
        <f>L254</f>
        <v>0</v>
      </c>
      <c r="M10" s="17">
        <f>O280</f>
        <v>0</v>
      </c>
      <c r="N10" s="17">
        <f>ROUND(M10*M254,2)</f>
        <v>0</v>
      </c>
      <c r="O10" s="18" t="s">
        <v>31</v>
      </c>
    </row>
    <row r="11" spans="1:16" ht="17.100000000000001" customHeight="1" x14ac:dyDescent="0.25">
      <c r="A11" s="19">
        <f>A291</f>
        <v>0</v>
      </c>
      <c r="B11" s="20">
        <f>B291</f>
        <v>0</v>
      </c>
      <c r="C11" s="13">
        <f>E317</f>
        <v>0</v>
      </c>
      <c r="D11" s="13">
        <f>ROUND(C11*C291,2)</f>
        <v>0</v>
      </c>
      <c r="E11" s="14" t="s">
        <v>32</v>
      </c>
      <c r="F11" s="21">
        <f>F291</f>
        <v>0</v>
      </c>
      <c r="G11" s="22">
        <f>G291</f>
        <v>0</v>
      </c>
      <c r="H11" s="13">
        <f>J317</f>
        <v>0</v>
      </c>
      <c r="I11" s="17">
        <f>ROUND(H11*H291,2)</f>
        <v>0</v>
      </c>
      <c r="J11" s="18" t="s">
        <v>33</v>
      </c>
      <c r="K11" s="19">
        <f>K291</f>
        <v>0</v>
      </c>
      <c r="L11" s="20">
        <f>L291</f>
        <v>0</v>
      </c>
      <c r="M11" s="13">
        <f>O317</f>
        <v>0</v>
      </c>
      <c r="N11" s="13">
        <f>ROUND(M11*M291,2)</f>
        <v>0</v>
      </c>
      <c r="O11" s="14" t="s">
        <v>34</v>
      </c>
    </row>
    <row r="12" spans="1:16" ht="17.100000000000001" customHeight="1" thickBot="1" x14ac:dyDescent="0.3">
      <c r="A12" s="23">
        <f>A321</f>
        <v>0</v>
      </c>
      <c r="B12" s="24">
        <f>B321</f>
        <v>0</v>
      </c>
      <c r="C12" s="25">
        <f>E347</f>
        <v>0</v>
      </c>
      <c r="D12" s="25">
        <f>ROUND(C12*C321,2)</f>
        <v>0</v>
      </c>
      <c r="E12" s="26" t="s">
        <v>35</v>
      </c>
      <c r="F12" s="27">
        <f>F321</f>
        <v>0</v>
      </c>
      <c r="G12" s="28">
        <f>G321</f>
        <v>0</v>
      </c>
      <c r="H12" s="25">
        <f>J347</f>
        <v>0</v>
      </c>
      <c r="I12" s="29">
        <f>ROUND(H12*H321,2)</f>
        <v>0</v>
      </c>
      <c r="J12" s="30" t="s">
        <v>36</v>
      </c>
      <c r="K12" s="23">
        <f>K321</f>
        <v>0</v>
      </c>
      <c r="L12" s="24">
        <f>L321</f>
        <v>0</v>
      </c>
      <c r="M12" s="25">
        <f>O347</f>
        <v>0</v>
      </c>
      <c r="N12" s="25">
        <f>ROUND(M12*M321,2)</f>
        <v>0</v>
      </c>
      <c r="O12" s="26" t="s">
        <v>37</v>
      </c>
    </row>
    <row r="13" spans="1:16" ht="20.100000000000001" customHeight="1" thickBot="1" x14ac:dyDescent="0.3">
      <c r="A13" s="1"/>
      <c r="B13" s="2" t="s">
        <v>0</v>
      </c>
      <c r="C13" s="1"/>
      <c r="D13" s="3">
        <f>SUM(D3:D12)</f>
        <v>203999.99000000002</v>
      </c>
      <c r="E13" s="3"/>
      <c r="F13" s="4"/>
      <c r="G13" s="5" t="s">
        <v>1</v>
      </c>
      <c r="H13" s="4"/>
      <c r="I13" s="6">
        <f>SUM(I3:I12)</f>
        <v>0</v>
      </c>
      <c r="J13" s="6"/>
      <c r="K13" s="1"/>
      <c r="L13" s="2" t="s">
        <v>2</v>
      </c>
      <c r="M13" s="1"/>
      <c r="N13" s="3">
        <f>SUM(N3:N12)</f>
        <v>0</v>
      </c>
      <c r="O13" s="3"/>
      <c r="P13" s="7">
        <v>0.77</v>
      </c>
    </row>
    <row r="14" spans="1:16" s="34" customFormat="1" ht="21.95" customHeight="1" thickBot="1" x14ac:dyDescent="0.3">
      <c r="A14" s="31" t="str">
        <f>[1]EncSoci!$A$49</f>
        <v>UBA CONSTRUTORA EIRELI</v>
      </c>
      <c r="B14" s="32"/>
      <c r="C14" s="32"/>
      <c r="D14" s="32"/>
      <c r="E14" s="33"/>
      <c r="F14" s="31" t="str">
        <f>[1]EncSoci!$A$49</f>
        <v>UBA CONSTRUTORA EIRELI</v>
      </c>
      <c r="G14" s="32"/>
      <c r="H14" s="32"/>
      <c r="I14" s="32"/>
      <c r="J14" s="33"/>
      <c r="K14" s="31" t="str">
        <f>[1]EncSoci!$A$49</f>
        <v>UBA CONSTRUTORA EIRELI</v>
      </c>
      <c r="L14" s="32"/>
      <c r="M14" s="32"/>
      <c r="N14" s="32"/>
      <c r="O14" s="33"/>
    </row>
    <row r="15" spans="1:16" ht="12" customHeight="1" x14ac:dyDescent="0.25">
      <c r="A15" s="35"/>
      <c r="B15" s="35"/>
      <c r="C15" s="35"/>
      <c r="D15" s="36"/>
      <c r="E15" s="36"/>
      <c r="F15" s="35"/>
      <c r="G15" s="35"/>
      <c r="H15" s="35"/>
      <c r="I15" s="36"/>
      <c r="J15" s="36"/>
      <c r="K15" s="35"/>
      <c r="L15" s="35"/>
      <c r="M15" s="35"/>
      <c r="N15" s="36"/>
      <c r="O15" s="36"/>
    </row>
    <row r="16" spans="1:16" s="34" customFormat="1" ht="17.100000000000001" customHeight="1" x14ac:dyDescent="0.25">
      <c r="A16" s="37" t="s">
        <v>38</v>
      </c>
      <c r="B16" s="38"/>
      <c r="C16" s="38"/>
      <c r="D16" s="39"/>
      <c r="E16" s="40"/>
      <c r="F16" s="37" t="s">
        <v>39</v>
      </c>
      <c r="G16" s="38"/>
      <c r="H16" s="38"/>
      <c r="I16" s="39"/>
      <c r="J16" s="40"/>
      <c r="K16" s="37" t="s">
        <v>40</v>
      </c>
      <c r="L16" s="38"/>
      <c r="M16" s="38"/>
      <c r="N16" s="39"/>
      <c r="O16" s="40"/>
    </row>
    <row r="17" spans="1:15" s="34" customFormat="1" x14ac:dyDescent="0.25">
      <c r="A17" s="41" t="s">
        <v>3</v>
      </c>
      <c r="B17" s="41" t="s">
        <v>41</v>
      </c>
      <c r="C17" s="42" t="s">
        <v>42</v>
      </c>
      <c r="D17" s="42" t="s">
        <v>43</v>
      </c>
      <c r="E17" s="42" t="s">
        <v>44</v>
      </c>
      <c r="F17" s="41" t="s">
        <v>3</v>
      </c>
      <c r="G17" s="41" t="s">
        <v>41</v>
      </c>
      <c r="H17" s="42" t="s">
        <v>42</v>
      </c>
      <c r="I17" s="42" t="s">
        <v>43</v>
      </c>
      <c r="J17" s="42" t="s">
        <v>44</v>
      </c>
      <c r="K17" s="41" t="s">
        <v>3</v>
      </c>
      <c r="L17" s="41" t="s">
        <v>41</v>
      </c>
      <c r="M17" s="42" t="s">
        <v>42</v>
      </c>
      <c r="N17" s="42" t="s">
        <v>43</v>
      </c>
      <c r="O17" s="42" t="s">
        <v>44</v>
      </c>
    </row>
    <row r="18" spans="1:15" s="45" customFormat="1" ht="52.5" customHeight="1" x14ac:dyDescent="0.25">
      <c r="A18" s="43" t="str">
        <f>[1]QQP!D10</f>
        <v>PLACA DE OBRA EM LONA COM PLOTAGEM DE GRÁFICA</v>
      </c>
      <c r="B18" s="43" t="str">
        <f>[1]QQP!E10</f>
        <v>M2</v>
      </c>
      <c r="C18" s="43">
        <f>[1]QQP!F10</f>
        <v>6</v>
      </c>
      <c r="D18" s="43"/>
      <c r="E18" s="44">
        <f>[1]DadosBDI!$C$13</f>
        <v>45369</v>
      </c>
      <c r="F18" s="43"/>
      <c r="G18" s="43"/>
      <c r="H18" s="43"/>
      <c r="I18" s="43"/>
      <c r="J18" s="44">
        <f>[1]DadosBDI!$C$13</f>
        <v>45369</v>
      </c>
      <c r="K18" s="43"/>
      <c r="L18" s="43"/>
      <c r="M18" s="43"/>
      <c r="N18" s="43"/>
      <c r="O18" s="44">
        <f>[1]DadosBDI!$C$13</f>
        <v>45369</v>
      </c>
    </row>
    <row r="19" spans="1:15" s="34" customFormat="1" x14ac:dyDescent="0.25">
      <c r="A19" s="41" t="s">
        <v>45</v>
      </c>
      <c r="B19" s="41" t="s">
        <v>4</v>
      </c>
      <c r="C19" s="41" t="s">
        <v>41</v>
      </c>
      <c r="D19" s="42" t="s">
        <v>46</v>
      </c>
      <c r="E19" s="42" t="s">
        <v>47</v>
      </c>
      <c r="F19" s="41" t="s">
        <v>45</v>
      </c>
      <c r="G19" s="41" t="s">
        <v>4</v>
      </c>
      <c r="H19" s="41" t="s">
        <v>41</v>
      </c>
      <c r="I19" s="42" t="s">
        <v>46</v>
      </c>
      <c r="J19" s="42" t="s">
        <v>47</v>
      </c>
      <c r="K19" s="41" t="s">
        <v>45</v>
      </c>
      <c r="L19" s="41" t="s">
        <v>4</v>
      </c>
      <c r="M19" s="41" t="s">
        <v>41</v>
      </c>
      <c r="N19" s="42" t="s">
        <v>46</v>
      </c>
      <c r="O19" s="42" t="s">
        <v>47</v>
      </c>
    </row>
    <row r="20" spans="1:15" ht="9.9499999999999993" customHeight="1" x14ac:dyDescent="0.25">
      <c r="A20" s="46"/>
      <c r="B20" s="47"/>
      <c r="C20" s="48"/>
      <c r="D20" s="49"/>
      <c r="E20" s="49">
        <f>ROUND(C20*D20,2)</f>
        <v>0</v>
      </c>
      <c r="F20" s="46"/>
      <c r="G20" s="47"/>
      <c r="H20" s="48"/>
      <c r="I20" s="49"/>
      <c r="J20" s="49">
        <f>ROUND(H20*I20,2)</f>
        <v>0</v>
      </c>
      <c r="K20" s="46"/>
      <c r="L20" s="47"/>
      <c r="M20" s="48"/>
      <c r="N20" s="49"/>
      <c r="O20" s="49">
        <f>ROUND(M20*N20,2)</f>
        <v>0</v>
      </c>
    </row>
    <row r="21" spans="1:15" ht="9.9499999999999993" customHeight="1" x14ac:dyDescent="0.25">
      <c r="A21" s="46"/>
      <c r="B21" s="47"/>
      <c r="C21" s="48"/>
      <c r="D21" s="49"/>
      <c r="E21" s="49">
        <f t="shared" ref="E21:E22" si="0">ROUND(C21*D21,2)</f>
        <v>0</v>
      </c>
      <c r="F21" s="46"/>
      <c r="G21" s="47"/>
      <c r="H21" s="48"/>
      <c r="I21" s="49"/>
      <c r="J21" s="49">
        <f t="shared" ref="J21:J22" si="1">ROUND(H21*I21,2)</f>
        <v>0</v>
      </c>
      <c r="K21" s="46"/>
      <c r="L21" s="47"/>
      <c r="M21" s="48"/>
      <c r="N21" s="49"/>
      <c r="O21" s="49">
        <f t="shared" ref="O21:O22" si="2">ROUND(M21*N21,2)</f>
        <v>0</v>
      </c>
    </row>
    <row r="22" spans="1:15" ht="9.9499999999999993" customHeight="1" x14ac:dyDescent="0.25">
      <c r="A22" s="46"/>
      <c r="B22" s="47"/>
      <c r="C22" s="48"/>
      <c r="D22" s="49"/>
      <c r="E22" s="49">
        <f t="shared" si="0"/>
        <v>0</v>
      </c>
      <c r="F22" s="46"/>
      <c r="G22" s="47"/>
      <c r="H22" s="48"/>
      <c r="I22" s="49"/>
      <c r="J22" s="49">
        <f t="shared" si="1"/>
        <v>0</v>
      </c>
      <c r="K22" s="46"/>
      <c r="L22" s="47"/>
      <c r="M22" s="48"/>
      <c r="N22" s="49"/>
      <c r="O22" s="49">
        <f t="shared" si="2"/>
        <v>0</v>
      </c>
    </row>
    <row r="23" spans="1:15" ht="9.9499999999999993" customHeight="1" x14ac:dyDescent="0.25">
      <c r="A23" s="46"/>
      <c r="B23" s="47"/>
      <c r="C23" s="48"/>
      <c r="D23" s="49"/>
      <c r="E23" s="49">
        <f>ROUND(C23*D23,2)</f>
        <v>0</v>
      </c>
      <c r="F23" s="46"/>
      <c r="G23" s="47"/>
      <c r="H23" s="48"/>
      <c r="I23" s="49"/>
      <c r="J23" s="49">
        <f>ROUND(H23*I23,2)</f>
        <v>0</v>
      </c>
      <c r="K23" s="46"/>
      <c r="L23" s="47"/>
      <c r="M23" s="48"/>
      <c r="N23" s="49"/>
      <c r="O23" s="49">
        <f>ROUND(M23*N23,2)</f>
        <v>0</v>
      </c>
    </row>
    <row r="24" spans="1:15" ht="9.9499999999999993" customHeight="1" x14ac:dyDescent="0.25">
      <c r="A24" s="46"/>
      <c r="B24" s="47"/>
      <c r="C24" s="48"/>
      <c r="D24" s="49"/>
      <c r="E24" s="49">
        <f>ROUND(C24*D24,2)</f>
        <v>0</v>
      </c>
      <c r="F24" s="46"/>
      <c r="G24" s="47"/>
      <c r="H24" s="48"/>
      <c r="I24" s="49"/>
      <c r="J24" s="49">
        <f>ROUND(H24*I24,2)</f>
        <v>0</v>
      </c>
      <c r="K24" s="46"/>
      <c r="L24" s="47"/>
      <c r="M24" s="48"/>
      <c r="N24" s="49"/>
      <c r="O24" s="49">
        <f>ROUND(M24*N24,2)</f>
        <v>0</v>
      </c>
    </row>
    <row r="25" spans="1:15" ht="9.9499999999999993" customHeight="1" x14ac:dyDescent="0.25">
      <c r="A25" s="50"/>
      <c r="B25" s="51"/>
      <c r="C25" s="52"/>
      <c r="D25" s="53"/>
      <c r="E25" s="54">
        <f>SUM(E20:E24)</f>
        <v>0</v>
      </c>
      <c r="F25" s="50"/>
      <c r="G25" s="51"/>
      <c r="H25" s="52" t="s">
        <v>48</v>
      </c>
      <c r="I25" s="53"/>
      <c r="J25" s="54">
        <f>SUM(J20:J24)</f>
        <v>0</v>
      </c>
      <c r="K25" s="50"/>
      <c r="L25" s="51"/>
      <c r="M25" s="52" t="s">
        <v>48</v>
      </c>
      <c r="N25" s="53"/>
      <c r="O25" s="54">
        <f>SUM(O20:O24)</f>
        <v>0</v>
      </c>
    </row>
    <row r="26" spans="1:15" s="34" customFormat="1" ht="12" customHeight="1" x14ac:dyDescent="0.25">
      <c r="A26" s="46" t="s">
        <v>49</v>
      </c>
      <c r="B26" s="47" t="s">
        <v>50</v>
      </c>
      <c r="C26" s="48">
        <v>0.4</v>
      </c>
      <c r="D26" s="49">
        <f>[1]CustoMOb!$C$37</f>
        <v>19.940000000000001</v>
      </c>
      <c r="E26" s="49">
        <f>ROUND(C26*D26,2)</f>
        <v>7.98</v>
      </c>
      <c r="F26" s="46" t="s">
        <v>49</v>
      </c>
      <c r="G26" s="47" t="s">
        <v>50</v>
      </c>
      <c r="H26" s="48"/>
      <c r="I26" s="49">
        <f>[1]CustoMOb!$C$37</f>
        <v>19.940000000000001</v>
      </c>
      <c r="J26" s="49">
        <f>ROUND(H26*I26,2)</f>
        <v>0</v>
      </c>
      <c r="K26" s="46" t="s">
        <v>49</v>
      </c>
      <c r="L26" s="47" t="s">
        <v>50</v>
      </c>
      <c r="M26" s="48"/>
      <c r="N26" s="49">
        <f>[1]CustoMOb!$C$37</f>
        <v>19.940000000000001</v>
      </c>
      <c r="O26" s="49">
        <f>ROUND(M26*N26,2)</f>
        <v>0</v>
      </c>
    </row>
    <row r="27" spans="1:15" ht="9.9499999999999993" customHeight="1" x14ac:dyDescent="0.25">
      <c r="A27" s="46" t="s">
        <v>51</v>
      </c>
      <c r="B27" s="47" t="s">
        <v>50</v>
      </c>
      <c r="C27" s="48">
        <v>0.4</v>
      </c>
      <c r="D27" s="49">
        <f>[1]CustoMOb!$D$37</f>
        <v>16.28</v>
      </c>
      <c r="E27" s="49">
        <f>ROUND(C27*D27,2)</f>
        <v>6.51</v>
      </c>
      <c r="F27" s="46" t="s">
        <v>51</v>
      </c>
      <c r="G27" s="47" t="s">
        <v>50</v>
      </c>
      <c r="H27" s="48"/>
      <c r="I27" s="49">
        <f>[1]CustoMOb!$D$37</f>
        <v>16.28</v>
      </c>
      <c r="J27" s="49">
        <f>ROUND(H27*I27,2)</f>
        <v>0</v>
      </c>
      <c r="K27" s="46" t="s">
        <v>51</v>
      </c>
      <c r="L27" s="47" t="s">
        <v>50</v>
      </c>
      <c r="M27" s="48"/>
      <c r="N27" s="49">
        <f>[1]CustoMOb!$D$37</f>
        <v>16.28</v>
      </c>
      <c r="O27" s="49">
        <f>ROUND(M27*N27,2)</f>
        <v>0</v>
      </c>
    </row>
    <row r="28" spans="1:15" ht="9.9499999999999993" customHeight="1" x14ac:dyDescent="0.25">
      <c r="A28" s="46" t="s">
        <v>52</v>
      </c>
      <c r="B28" s="47" t="s">
        <v>50</v>
      </c>
      <c r="C28" s="48"/>
      <c r="D28" s="49">
        <f>[1]CustoMOb!$E$37</f>
        <v>31.17</v>
      </c>
      <c r="E28" s="49">
        <f>ROUND(C28*D28,2)</f>
        <v>0</v>
      </c>
      <c r="F28" s="46" t="s">
        <v>52</v>
      </c>
      <c r="G28" s="47" t="s">
        <v>50</v>
      </c>
      <c r="H28" s="48"/>
      <c r="I28" s="49">
        <f>[1]CustoMOb!$E$37</f>
        <v>31.17</v>
      </c>
      <c r="J28" s="49">
        <f>ROUND(H28*I28,2)</f>
        <v>0</v>
      </c>
      <c r="K28" s="46" t="s">
        <v>52</v>
      </c>
      <c r="L28" s="47" t="s">
        <v>50</v>
      </c>
      <c r="M28" s="48"/>
      <c r="N28" s="49">
        <f>[1]CustoMOb!$E$37</f>
        <v>31.17</v>
      </c>
      <c r="O28" s="49">
        <f>ROUND(M28*N28,2)</f>
        <v>0</v>
      </c>
    </row>
    <row r="29" spans="1:15" ht="12" customHeight="1" x14ac:dyDescent="0.25">
      <c r="A29" s="46"/>
      <c r="B29" s="47"/>
      <c r="C29" s="48"/>
      <c r="D29" s="49"/>
      <c r="E29" s="49">
        <f>ROUND(C29*D29,2)</f>
        <v>0</v>
      </c>
      <c r="F29" s="46"/>
      <c r="G29" s="47"/>
      <c r="H29" s="48"/>
      <c r="I29" s="49"/>
      <c r="J29" s="49">
        <f>ROUND(H29*I29,2)</f>
        <v>0</v>
      </c>
      <c r="K29" s="46"/>
      <c r="L29" s="47"/>
      <c r="M29" s="48"/>
      <c r="N29" s="49"/>
      <c r="O29" s="49">
        <f>ROUND(M29*N29,2)</f>
        <v>0</v>
      </c>
    </row>
    <row r="30" spans="1:15" ht="12" customHeight="1" x14ac:dyDescent="0.25">
      <c r="A30" s="46"/>
      <c r="B30" s="47"/>
      <c r="C30" s="48"/>
      <c r="D30" s="49"/>
      <c r="E30" s="49">
        <f>ROUND(C30*D30,2)</f>
        <v>0</v>
      </c>
      <c r="F30" s="46"/>
      <c r="G30" s="47"/>
      <c r="H30" s="48"/>
      <c r="I30" s="49"/>
      <c r="J30" s="49">
        <f>ROUND(H30*I30,2)</f>
        <v>0</v>
      </c>
      <c r="K30" s="46"/>
      <c r="L30" s="47"/>
      <c r="M30" s="48"/>
      <c r="N30" s="49"/>
      <c r="O30" s="49">
        <f>ROUND(M30*N30,2)</f>
        <v>0</v>
      </c>
    </row>
    <row r="31" spans="1:15" ht="9.9499999999999993" customHeight="1" x14ac:dyDescent="0.25">
      <c r="A31" s="55" t="s">
        <v>53</v>
      </c>
      <c r="B31" s="56"/>
      <c r="C31" s="57">
        <f>C18*(C26+C27+C28+C29)</f>
        <v>4.8000000000000007</v>
      </c>
      <c r="D31" s="58">
        <f>C18*C30</f>
        <v>0</v>
      </c>
      <c r="E31" s="54">
        <f>SUM(E26:E30)</f>
        <v>14.49</v>
      </c>
      <c r="F31" s="55" t="s">
        <v>53</v>
      </c>
      <c r="G31" s="56"/>
      <c r="H31" s="57">
        <f>H18*(H26+H27+H28+H29)</f>
        <v>0</v>
      </c>
      <c r="I31" s="58">
        <f>H18*H30</f>
        <v>0</v>
      </c>
      <c r="J31" s="54">
        <f>SUM(J26:J30)</f>
        <v>0</v>
      </c>
      <c r="K31" s="55" t="s">
        <v>53</v>
      </c>
      <c r="L31" s="56"/>
      <c r="M31" s="57">
        <f>M18*(M26+M27+M28+M29)</f>
        <v>0</v>
      </c>
      <c r="N31" s="58">
        <f>M18*M30</f>
        <v>0</v>
      </c>
      <c r="O31" s="54">
        <f>SUM(O26:O30)</f>
        <v>0</v>
      </c>
    </row>
    <row r="32" spans="1:15" ht="12" customHeight="1" x14ac:dyDescent="0.25">
      <c r="A32" s="59" t="s">
        <v>54</v>
      </c>
      <c r="B32" s="47" t="s">
        <v>55</v>
      </c>
      <c r="C32" s="48">
        <v>0.41</v>
      </c>
      <c r="D32" s="49">
        <v>175</v>
      </c>
      <c r="E32" s="49">
        <f t="shared" ref="E32:E40" si="3">ROUND(C32*D32,2)</f>
        <v>71.75</v>
      </c>
      <c r="F32" s="59"/>
      <c r="G32" s="47"/>
      <c r="H32" s="48"/>
      <c r="I32" s="49"/>
      <c r="J32" s="49">
        <f t="shared" ref="J32:J40" si="4">ROUND(H32*I32,2)</f>
        <v>0</v>
      </c>
      <c r="K32" s="59"/>
      <c r="L32" s="47"/>
      <c r="M32" s="48"/>
      <c r="N32" s="49"/>
      <c r="O32" s="49">
        <f t="shared" ref="O32:O40" si="5">ROUND(M32*N32,2)</f>
        <v>0</v>
      </c>
    </row>
    <row r="33" spans="1:15" ht="9.9499999999999993" customHeight="1" x14ac:dyDescent="0.25">
      <c r="A33" s="46" t="s">
        <v>56</v>
      </c>
      <c r="B33" s="47" t="s">
        <v>57</v>
      </c>
      <c r="C33" s="48">
        <v>0.1</v>
      </c>
      <c r="D33" s="49">
        <v>20.5</v>
      </c>
      <c r="E33" s="49">
        <f t="shared" si="3"/>
        <v>2.0499999999999998</v>
      </c>
      <c r="F33" s="46"/>
      <c r="G33" s="47"/>
      <c r="H33" s="48"/>
      <c r="I33" s="49"/>
      <c r="J33" s="49">
        <f t="shared" si="4"/>
        <v>0</v>
      </c>
      <c r="K33" s="46"/>
      <c r="L33" s="47"/>
      <c r="M33" s="48"/>
      <c r="N33" s="49"/>
      <c r="O33" s="49">
        <f t="shared" si="5"/>
        <v>0</v>
      </c>
    </row>
    <row r="34" spans="1:15" ht="9.9499999999999993" customHeight="1" x14ac:dyDescent="0.25">
      <c r="A34" s="46" t="s">
        <v>58</v>
      </c>
      <c r="B34" s="47" t="s">
        <v>59</v>
      </c>
      <c r="C34" s="48">
        <v>1</v>
      </c>
      <c r="D34" s="49">
        <v>92.88</v>
      </c>
      <c r="E34" s="49">
        <f t="shared" si="3"/>
        <v>92.88</v>
      </c>
      <c r="F34" s="46"/>
      <c r="G34" s="47"/>
      <c r="H34" s="48"/>
      <c r="I34" s="49"/>
      <c r="J34" s="49">
        <f t="shared" si="4"/>
        <v>0</v>
      </c>
      <c r="K34" s="46"/>
      <c r="L34" s="47"/>
      <c r="M34" s="48"/>
      <c r="N34" s="49"/>
      <c r="O34" s="49">
        <f t="shared" si="5"/>
        <v>0</v>
      </c>
    </row>
    <row r="35" spans="1:15" ht="9.9499999999999993" customHeight="1" x14ac:dyDescent="0.25">
      <c r="A35" s="46"/>
      <c r="B35" s="47"/>
      <c r="C35" s="48"/>
      <c r="D35" s="49"/>
      <c r="E35" s="49">
        <f t="shared" si="3"/>
        <v>0</v>
      </c>
      <c r="F35" s="46"/>
      <c r="G35" s="47"/>
      <c r="H35" s="48"/>
      <c r="I35" s="49"/>
      <c r="J35" s="49">
        <f t="shared" si="4"/>
        <v>0</v>
      </c>
      <c r="K35" s="46"/>
      <c r="L35" s="47"/>
      <c r="M35" s="48"/>
      <c r="N35" s="49"/>
      <c r="O35" s="49">
        <f t="shared" si="5"/>
        <v>0</v>
      </c>
    </row>
    <row r="36" spans="1:15" ht="9.9499999999999993" customHeight="1" x14ac:dyDescent="0.25">
      <c r="A36" s="46"/>
      <c r="B36" s="47"/>
      <c r="C36" s="48"/>
      <c r="D36" s="49"/>
      <c r="E36" s="49">
        <f t="shared" si="3"/>
        <v>0</v>
      </c>
      <c r="F36" s="46"/>
      <c r="G36" s="47"/>
      <c r="H36" s="48"/>
      <c r="I36" s="49"/>
      <c r="J36" s="49">
        <f t="shared" si="4"/>
        <v>0</v>
      </c>
      <c r="K36" s="46"/>
      <c r="L36" s="47"/>
      <c r="M36" s="48"/>
      <c r="N36" s="49"/>
      <c r="O36" s="49">
        <f t="shared" si="5"/>
        <v>0</v>
      </c>
    </row>
    <row r="37" spans="1:15" ht="9.9499999999999993" customHeight="1" x14ac:dyDescent="0.25">
      <c r="A37" s="46"/>
      <c r="B37" s="47"/>
      <c r="C37" s="48"/>
      <c r="D37" s="49"/>
      <c r="E37" s="49">
        <f t="shared" si="3"/>
        <v>0</v>
      </c>
      <c r="F37" s="46"/>
      <c r="G37" s="47"/>
      <c r="H37" s="48"/>
      <c r="I37" s="49"/>
      <c r="J37" s="49">
        <f t="shared" si="4"/>
        <v>0</v>
      </c>
      <c r="K37" s="46"/>
      <c r="L37" s="47"/>
      <c r="M37" s="48"/>
      <c r="N37" s="49"/>
      <c r="O37" s="49">
        <f t="shared" si="5"/>
        <v>0</v>
      </c>
    </row>
    <row r="38" spans="1:15" ht="9.9499999999999993" customHeight="1" x14ac:dyDescent="0.25">
      <c r="A38" s="46"/>
      <c r="B38" s="47"/>
      <c r="C38" s="48"/>
      <c r="D38" s="49"/>
      <c r="E38" s="49">
        <f t="shared" si="3"/>
        <v>0</v>
      </c>
      <c r="F38" s="46"/>
      <c r="G38" s="47"/>
      <c r="H38" s="48"/>
      <c r="I38" s="49"/>
      <c r="J38" s="49">
        <f t="shared" si="4"/>
        <v>0</v>
      </c>
      <c r="K38" s="46"/>
      <c r="L38" s="47"/>
      <c r="M38" s="48"/>
      <c r="N38" s="49"/>
      <c r="O38" s="49">
        <f t="shared" si="5"/>
        <v>0</v>
      </c>
    </row>
    <row r="39" spans="1:15" ht="9.9499999999999993" customHeight="1" x14ac:dyDescent="0.25">
      <c r="A39" s="46"/>
      <c r="B39" s="47"/>
      <c r="C39" s="48"/>
      <c r="D39" s="49"/>
      <c r="E39" s="49">
        <f t="shared" si="3"/>
        <v>0</v>
      </c>
      <c r="F39" s="46"/>
      <c r="G39" s="47"/>
      <c r="H39" s="48"/>
      <c r="I39" s="49"/>
      <c r="J39" s="49">
        <f t="shared" si="4"/>
        <v>0</v>
      </c>
      <c r="K39" s="46"/>
      <c r="L39" s="47"/>
      <c r="M39" s="48"/>
      <c r="N39" s="49"/>
      <c r="O39" s="49">
        <f t="shared" si="5"/>
        <v>0</v>
      </c>
    </row>
    <row r="40" spans="1:15" ht="12" customHeight="1" x14ac:dyDescent="0.25">
      <c r="A40" s="46"/>
      <c r="B40" s="47"/>
      <c r="C40" s="48"/>
      <c r="D40" s="49"/>
      <c r="E40" s="49">
        <f t="shared" si="3"/>
        <v>0</v>
      </c>
      <c r="F40" s="46"/>
      <c r="G40" s="47"/>
      <c r="H40" s="48"/>
      <c r="I40" s="49"/>
      <c r="J40" s="49">
        <f t="shared" si="4"/>
        <v>0</v>
      </c>
      <c r="K40" s="46"/>
      <c r="L40" s="47"/>
      <c r="M40" s="48"/>
      <c r="N40" s="49"/>
      <c r="O40" s="49">
        <f t="shared" si="5"/>
        <v>0</v>
      </c>
    </row>
    <row r="41" spans="1:15" ht="15" customHeight="1" x14ac:dyDescent="0.25">
      <c r="A41" s="55" t="s">
        <v>60</v>
      </c>
      <c r="B41" s="56"/>
      <c r="C41" s="57" t="s">
        <v>60</v>
      </c>
      <c r="D41" s="58"/>
      <c r="E41" s="60">
        <f>SUM(E32:E40)</f>
        <v>166.68</v>
      </c>
      <c r="F41" s="55" t="s">
        <v>60</v>
      </c>
      <c r="G41" s="56"/>
      <c r="H41" s="57" t="s">
        <v>60</v>
      </c>
      <c r="I41" s="58"/>
      <c r="J41" s="60">
        <f>SUM(J32:J40)</f>
        <v>0</v>
      </c>
      <c r="K41" s="55" t="s">
        <v>60</v>
      </c>
      <c r="L41" s="56"/>
      <c r="M41" s="57" t="s">
        <v>60</v>
      </c>
      <c r="N41" s="58"/>
      <c r="O41" s="60">
        <f>SUM(O32:O40)</f>
        <v>0</v>
      </c>
    </row>
    <row r="42" spans="1:15" x14ac:dyDescent="0.25">
      <c r="A42" s="61" t="s">
        <v>61</v>
      </c>
      <c r="B42" s="62"/>
      <c r="C42" s="63"/>
      <c r="D42" s="64"/>
      <c r="E42" s="60">
        <f>E25+E31+E41</f>
        <v>181.17000000000002</v>
      </c>
      <c r="F42" s="61" t="s">
        <v>61</v>
      </c>
      <c r="G42" s="62"/>
      <c r="H42" s="63"/>
      <c r="I42" s="64"/>
      <c r="J42" s="60">
        <f>J25+J31+J41</f>
        <v>0</v>
      </c>
      <c r="K42" s="61" t="s">
        <v>61</v>
      </c>
      <c r="L42" s="62"/>
      <c r="M42" s="63"/>
      <c r="N42" s="64"/>
      <c r="O42" s="60">
        <f>O25+O31+O41</f>
        <v>0</v>
      </c>
    </row>
    <row r="43" spans="1:15" x14ac:dyDescent="0.25">
      <c r="A43" s="61" t="s">
        <v>62</v>
      </c>
      <c r="B43" s="65"/>
      <c r="C43" s="65" t="s">
        <v>63</v>
      </c>
      <c r="D43" s="66">
        <f>[1]DadosBDI!$C$4</f>
        <v>30</v>
      </c>
      <c r="E43" s="67">
        <f>ROUND(E42*D43/100,2)</f>
        <v>54.35</v>
      </c>
      <c r="F43" s="61" t="s">
        <v>62</v>
      </c>
      <c r="G43" s="65"/>
      <c r="H43" s="65" t="s">
        <v>63</v>
      </c>
      <c r="I43" s="66">
        <f>[1]DadosBDI!$C$4</f>
        <v>30</v>
      </c>
      <c r="J43" s="67">
        <f>ROUND(J42*I43/100,2)</f>
        <v>0</v>
      </c>
      <c r="K43" s="61" t="s">
        <v>62</v>
      </c>
      <c r="L43" s="65"/>
      <c r="M43" s="65" t="s">
        <v>63</v>
      </c>
      <c r="N43" s="66">
        <f>[1]DadosBDI!$C$4</f>
        <v>30</v>
      </c>
      <c r="O43" s="67">
        <f>ROUND(O42*N43/100,2)</f>
        <v>0</v>
      </c>
    </row>
    <row r="44" spans="1:15" ht="14.25" customHeight="1" x14ac:dyDescent="0.25">
      <c r="A44" s="68" t="s">
        <v>64</v>
      </c>
      <c r="B44" s="69"/>
      <c r="C44" s="69"/>
      <c r="D44" s="70"/>
      <c r="E44" s="71">
        <f>ROUND(SUM(E42:E43),2)</f>
        <v>235.52</v>
      </c>
      <c r="F44" s="68" t="s">
        <v>64</v>
      </c>
      <c r="G44" s="69"/>
      <c r="H44" s="69"/>
      <c r="I44" s="70"/>
      <c r="J44" s="71">
        <f>ROUND(SUM(J42:J43),2)</f>
        <v>0</v>
      </c>
      <c r="K44" s="68" t="s">
        <v>64</v>
      </c>
      <c r="L44" s="69"/>
      <c r="M44" s="69"/>
      <c r="N44" s="70"/>
      <c r="O44" s="71">
        <f>ROUND(SUM(O42:O43),2)</f>
        <v>0</v>
      </c>
    </row>
    <row r="45" spans="1:15" ht="15" customHeight="1" x14ac:dyDescent="0.25">
      <c r="A45" s="35"/>
      <c r="B45" s="35"/>
      <c r="C45" s="35"/>
      <c r="D45" s="36"/>
      <c r="E45" s="36"/>
      <c r="F45" s="35"/>
      <c r="G45" s="35"/>
      <c r="H45" s="35"/>
      <c r="I45" s="36"/>
      <c r="J45" s="36"/>
      <c r="K45" s="35"/>
      <c r="L45" s="35"/>
      <c r="M45" s="35"/>
      <c r="N45" s="36"/>
      <c r="O45" s="36"/>
    </row>
    <row r="46" spans="1:15" s="34" customFormat="1" ht="16.5" customHeight="1" x14ac:dyDescent="0.25">
      <c r="A46" s="37" t="s">
        <v>65</v>
      </c>
      <c r="B46" s="38"/>
      <c r="C46" s="38"/>
      <c r="D46" s="39"/>
      <c r="E46" s="40"/>
      <c r="F46" s="37" t="s">
        <v>66</v>
      </c>
      <c r="G46" s="38"/>
      <c r="H46" s="38"/>
      <c r="I46" s="39"/>
      <c r="J46" s="40"/>
      <c r="K46" s="37" t="s">
        <v>67</v>
      </c>
      <c r="L46" s="38"/>
      <c r="M46" s="38"/>
      <c r="N46" s="39"/>
      <c r="O46" s="40"/>
    </row>
    <row r="47" spans="1:15" s="34" customFormat="1" x14ac:dyDescent="0.25">
      <c r="A47" s="41" t="s">
        <v>3</v>
      </c>
      <c r="B47" s="41" t="s">
        <v>41</v>
      </c>
      <c r="C47" s="42" t="s">
        <v>42</v>
      </c>
      <c r="D47" s="42" t="s">
        <v>43</v>
      </c>
      <c r="E47" s="42" t="s">
        <v>44</v>
      </c>
      <c r="F47" s="41" t="s">
        <v>3</v>
      </c>
      <c r="G47" s="41" t="s">
        <v>41</v>
      </c>
      <c r="H47" s="42" t="s">
        <v>42</v>
      </c>
      <c r="I47" s="42" t="s">
        <v>43</v>
      </c>
      <c r="J47" s="42" t="s">
        <v>44</v>
      </c>
      <c r="K47" s="41" t="s">
        <v>3</v>
      </c>
      <c r="L47" s="41" t="s">
        <v>41</v>
      </c>
      <c r="M47" s="42" t="s">
        <v>42</v>
      </c>
      <c r="N47" s="42" t="s">
        <v>43</v>
      </c>
      <c r="O47" s="42" t="s">
        <v>44</v>
      </c>
    </row>
    <row r="48" spans="1:15" s="45" customFormat="1" ht="54" customHeight="1" x14ac:dyDescent="0.25">
      <c r="A48" s="43" t="str">
        <f>[1]QQP!D11</f>
        <v>MOBILIZAÇÃO E DESMOBILIZAÇÃO DE OBRAS</v>
      </c>
      <c r="B48" s="43" t="str">
        <f>[1]QQP!E11</f>
        <v>UN</v>
      </c>
      <c r="C48" s="43">
        <f>[1]QQP!F11</f>
        <v>2</v>
      </c>
      <c r="D48" s="43"/>
      <c r="E48" s="44">
        <f>[1]DadosBDI!$C$13</f>
        <v>45369</v>
      </c>
      <c r="F48" s="43"/>
      <c r="G48" s="43"/>
      <c r="H48" s="43"/>
      <c r="I48" s="43"/>
      <c r="J48" s="44">
        <f>[1]DadosBDI!$C$13</f>
        <v>45369</v>
      </c>
      <c r="K48" s="43"/>
      <c r="L48" s="43"/>
      <c r="M48" s="43"/>
      <c r="N48" s="43"/>
      <c r="O48" s="44">
        <f>[1]DadosBDI!$C$13</f>
        <v>45369</v>
      </c>
    </row>
    <row r="49" spans="1:15" x14ac:dyDescent="0.25">
      <c r="A49" s="41" t="s">
        <v>45</v>
      </c>
      <c r="B49" s="41" t="s">
        <v>4</v>
      </c>
      <c r="C49" s="41" t="s">
        <v>41</v>
      </c>
      <c r="D49" s="42" t="s">
        <v>46</v>
      </c>
      <c r="E49" s="42" t="s">
        <v>47</v>
      </c>
      <c r="F49" s="41" t="s">
        <v>45</v>
      </c>
      <c r="G49" s="41" t="s">
        <v>4</v>
      </c>
      <c r="H49" s="41" t="s">
        <v>41</v>
      </c>
      <c r="I49" s="42" t="s">
        <v>46</v>
      </c>
      <c r="J49" s="42" t="s">
        <v>47</v>
      </c>
      <c r="K49" s="41" t="s">
        <v>45</v>
      </c>
      <c r="L49" s="41" t="s">
        <v>4</v>
      </c>
      <c r="M49" s="41" t="s">
        <v>41</v>
      </c>
      <c r="N49" s="42" t="s">
        <v>46</v>
      </c>
      <c r="O49" s="42" t="s">
        <v>47</v>
      </c>
    </row>
    <row r="50" spans="1:15" ht="18" customHeight="1" x14ac:dyDescent="0.25">
      <c r="A50" s="46" t="s">
        <v>68</v>
      </c>
      <c r="B50" s="47" t="s">
        <v>50</v>
      </c>
      <c r="C50" s="48">
        <v>7.5</v>
      </c>
      <c r="D50" s="49">
        <v>60</v>
      </c>
      <c r="E50" s="49">
        <f>ROUND(C50*D50,2)</f>
        <v>450</v>
      </c>
      <c r="F50" s="46"/>
      <c r="G50" s="47"/>
      <c r="H50" s="48"/>
      <c r="I50" s="49"/>
      <c r="J50" s="49">
        <f>ROUND(H50*I50,2)</f>
        <v>0</v>
      </c>
      <c r="K50" s="46"/>
      <c r="L50" s="47"/>
      <c r="M50" s="48"/>
      <c r="N50" s="49"/>
      <c r="O50" s="49">
        <f t="shared" ref="O50:O54" si="6">ROUND(M50*N50,2)</f>
        <v>0</v>
      </c>
    </row>
    <row r="51" spans="1:15" ht="14.25" customHeight="1" x14ac:dyDescent="0.25">
      <c r="A51" s="46" t="s">
        <v>69</v>
      </c>
      <c r="B51" s="47" t="s">
        <v>50</v>
      </c>
      <c r="C51" s="48">
        <v>7.4</v>
      </c>
      <c r="D51" s="49">
        <v>100.053</v>
      </c>
      <c r="E51" s="49">
        <f t="shared" ref="E51:E52" si="7">ROUND(C51*D51,2)</f>
        <v>740.39</v>
      </c>
      <c r="F51" s="46"/>
      <c r="G51" s="47"/>
      <c r="H51" s="48"/>
      <c r="I51" s="49"/>
      <c r="J51" s="49">
        <f t="shared" ref="J51:J54" si="8">ROUND(H51*I51,2)</f>
        <v>0</v>
      </c>
      <c r="K51" s="46"/>
      <c r="L51" s="47"/>
      <c r="M51" s="48"/>
      <c r="N51" s="49"/>
      <c r="O51" s="49">
        <f t="shared" si="6"/>
        <v>0</v>
      </c>
    </row>
    <row r="52" spans="1:15" ht="19.5" customHeight="1" x14ac:dyDescent="0.25">
      <c r="A52" s="46"/>
      <c r="B52" s="47"/>
      <c r="C52" s="48"/>
      <c r="D52" s="49"/>
      <c r="E52" s="49">
        <f t="shared" si="7"/>
        <v>0</v>
      </c>
      <c r="F52" s="46"/>
      <c r="G52" s="47"/>
      <c r="H52" s="48"/>
      <c r="I52" s="49"/>
      <c r="J52" s="49">
        <f t="shared" si="8"/>
        <v>0</v>
      </c>
      <c r="K52" s="46"/>
      <c r="L52" s="47"/>
      <c r="M52" s="48"/>
      <c r="N52" s="49"/>
      <c r="O52" s="49">
        <f t="shared" si="6"/>
        <v>0</v>
      </c>
    </row>
    <row r="53" spans="1:15" ht="12" customHeight="1" x14ac:dyDescent="0.25">
      <c r="A53" s="46"/>
      <c r="B53" s="47"/>
      <c r="C53" s="48"/>
      <c r="D53" s="49"/>
      <c r="E53" s="49">
        <f>ROUND(C53*D53,2)</f>
        <v>0</v>
      </c>
      <c r="F53" s="46"/>
      <c r="G53" s="47"/>
      <c r="H53" s="48"/>
      <c r="I53" s="49"/>
      <c r="J53" s="49">
        <f t="shared" si="8"/>
        <v>0</v>
      </c>
      <c r="K53" s="46"/>
      <c r="L53" s="47"/>
      <c r="M53" s="48"/>
      <c r="N53" s="49"/>
      <c r="O53" s="49">
        <f t="shared" si="6"/>
        <v>0</v>
      </c>
    </row>
    <row r="54" spans="1:15" ht="9.9499999999999993" customHeight="1" x14ac:dyDescent="0.25">
      <c r="A54" s="46"/>
      <c r="B54" s="47"/>
      <c r="C54" s="48"/>
      <c r="D54" s="49"/>
      <c r="E54" s="49">
        <f t="shared" ref="E54" si="9">ROUND(C54*D54,2)</f>
        <v>0</v>
      </c>
      <c r="F54" s="46"/>
      <c r="G54" s="47"/>
      <c r="H54" s="48"/>
      <c r="I54" s="49"/>
      <c r="J54" s="49">
        <f t="shared" si="8"/>
        <v>0</v>
      </c>
      <c r="K54" s="46"/>
      <c r="L54" s="47"/>
      <c r="M54" s="48"/>
      <c r="N54" s="49"/>
      <c r="O54" s="49">
        <f t="shared" si="6"/>
        <v>0</v>
      </c>
    </row>
    <row r="55" spans="1:15" ht="12" customHeight="1" x14ac:dyDescent="0.25">
      <c r="A55" s="50"/>
      <c r="B55" s="51"/>
      <c r="C55" s="52" t="s">
        <v>48</v>
      </c>
      <c r="D55" s="53"/>
      <c r="E55" s="54">
        <f>SUM(E50:E54)</f>
        <v>1190.3899999999999</v>
      </c>
      <c r="F55" s="50"/>
      <c r="G55" s="51"/>
      <c r="H55" s="52" t="s">
        <v>48</v>
      </c>
      <c r="I55" s="53"/>
      <c r="J55" s="54">
        <f>SUM(J50:J54)</f>
        <v>0</v>
      </c>
      <c r="K55" s="50"/>
      <c r="L55" s="51"/>
      <c r="M55" s="52" t="s">
        <v>48</v>
      </c>
      <c r="N55" s="53"/>
      <c r="O55" s="54">
        <f>SUM(O50:O54)</f>
        <v>0</v>
      </c>
    </row>
    <row r="56" spans="1:15" ht="15.75" customHeight="1" x14ac:dyDescent="0.25">
      <c r="A56" s="46" t="s">
        <v>49</v>
      </c>
      <c r="B56" s="47" t="s">
        <v>50</v>
      </c>
      <c r="C56" s="48"/>
      <c r="D56" s="49">
        <f>[1]CustoMOb!$C$37</f>
        <v>19.940000000000001</v>
      </c>
      <c r="E56" s="49">
        <f>ROUND(C56*D56,2)</f>
        <v>0</v>
      </c>
      <c r="F56" s="46" t="s">
        <v>49</v>
      </c>
      <c r="G56" s="47" t="s">
        <v>50</v>
      </c>
      <c r="H56" s="48"/>
      <c r="I56" s="49">
        <f>[1]CustoMOb!$C$37</f>
        <v>19.940000000000001</v>
      </c>
      <c r="J56" s="49">
        <f>ROUND(H56*I56,2)</f>
        <v>0</v>
      </c>
      <c r="K56" s="46" t="s">
        <v>49</v>
      </c>
      <c r="L56" s="47" t="s">
        <v>50</v>
      </c>
      <c r="M56" s="48"/>
      <c r="N56" s="49">
        <f>[1]CustoMOb!$C$37</f>
        <v>19.940000000000001</v>
      </c>
      <c r="O56" s="49">
        <f>ROUND(M56*N56,2)</f>
        <v>0</v>
      </c>
    </row>
    <row r="57" spans="1:15" ht="12.75" customHeight="1" x14ac:dyDescent="0.25">
      <c r="A57" s="46" t="s">
        <v>51</v>
      </c>
      <c r="B57" s="47" t="s">
        <v>50</v>
      </c>
      <c r="C57" s="48"/>
      <c r="D57" s="49">
        <f>[1]CustoMOb!$D$37</f>
        <v>16.28</v>
      </c>
      <c r="E57" s="49">
        <f>ROUND(C57*D57,2)</f>
        <v>0</v>
      </c>
      <c r="F57" s="46" t="s">
        <v>51</v>
      </c>
      <c r="G57" s="47" t="s">
        <v>50</v>
      </c>
      <c r="H57" s="48"/>
      <c r="I57" s="49">
        <f>[1]CustoMOb!$D$37</f>
        <v>16.28</v>
      </c>
      <c r="J57" s="49">
        <f>ROUND(H57*I57,2)</f>
        <v>0</v>
      </c>
      <c r="K57" s="46" t="s">
        <v>51</v>
      </c>
      <c r="L57" s="47" t="s">
        <v>50</v>
      </c>
      <c r="M57" s="48"/>
      <c r="N57" s="49">
        <f>[1]CustoMOb!$D$37</f>
        <v>16.28</v>
      </c>
      <c r="O57" s="49">
        <f>ROUND(M57*N57,2)</f>
        <v>0</v>
      </c>
    </row>
    <row r="58" spans="1:15" ht="13.5" customHeight="1" x14ac:dyDescent="0.25">
      <c r="A58" s="46" t="s">
        <v>52</v>
      </c>
      <c r="B58" s="47" t="s">
        <v>50</v>
      </c>
      <c r="C58" s="48">
        <v>16</v>
      </c>
      <c r="D58" s="49">
        <f>[1]CustoMOb!$E$37</f>
        <v>31.17</v>
      </c>
      <c r="E58" s="49">
        <f>ROUND(C58*D58,2)</f>
        <v>498.72</v>
      </c>
      <c r="F58" s="46" t="s">
        <v>52</v>
      </c>
      <c r="G58" s="47" t="s">
        <v>50</v>
      </c>
      <c r="H58" s="48"/>
      <c r="I58" s="49">
        <f>[1]CustoMOb!$E$37</f>
        <v>31.17</v>
      </c>
      <c r="J58" s="49">
        <f>ROUND(H58*I58,2)</f>
        <v>0</v>
      </c>
      <c r="K58" s="46" t="s">
        <v>52</v>
      </c>
      <c r="L58" s="47" t="s">
        <v>50</v>
      </c>
      <c r="M58" s="48"/>
      <c r="N58" s="49">
        <f>[1]CustoMOb!$E$37</f>
        <v>31.17</v>
      </c>
      <c r="O58" s="49">
        <f>ROUND(M58*N58,2)</f>
        <v>0</v>
      </c>
    </row>
    <row r="59" spans="1:15" ht="12" customHeight="1" x14ac:dyDescent="0.25">
      <c r="A59" s="46"/>
      <c r="B59" s="47"/>
      <c r="C59" s="48"/>
      <c r="D59" s="49"/>
      <c r="E59" s="49">
        <f>ROUND(C59*D59,2)</f>
        <v>0</v>
      </c>
      <c r="F59" s="46"/>
      <c r="G59" s="47"/>
      <c r="H59" s="48"/>
      <c r="I59" s="49"/>
      <c r="J59" s="49">
        <f>ROUND(H59*I59,2)</f>
        <v>0</v>
      </c>
      <c r="K59" s="46"/>
      <c r="L59" s="47"/>
      <c r="M59" s="48"/>
      <c r="N59" s="49"/>
      <c r="O59" s="49">
        <f>ROUND(M59*N59,2)</f>
        <v>0</v>
      </c>
    </row>
    <row r="60" spans="1:15" x14ac:dyDescent="0.25">
      <c r="A60" s="46"/>
      <c r="B60" s="47"/>
      <c r="C60" s="48"/>
      <c r="D60" s="49"/>
      <c r="E60" s="49">
        <f>ROUND(C60*D60,2)</f>
        <v>0</v>
      </c>
      <c r="F60" s="46"/>
      <c r="G60" s="47"/>
      <c r="H60" s="48"/>
      <c r="I60" s="49"/>
      <c r="J60" s="49">
        <f>ROUND(H60*I60,2)</f>
        <v>0</v>
      </c>
      <c r="K60" s="46"/>
      <c r="L60" s="47"/>
      <c r="M60" s="48"/>
      <c r="N60" s="49"/>
      <c r="O60" s="49">
        <f>ROUND(M60*N60,2)</f>
        <v>0</v>
      </c>
    </row>
    <row r="61" spans="1:15" x14ac:dyDescent="0.25">
      <c r="A61" s="55" t="s">
        <v>53</v>
      </c>
      <c r="B61" s="56"/>
      <c r="C61" s="57">
        <f>C48*(C56+C57+C58+C59)</f>
        <v>32</v>
      </c>
      <c r="D61" s="58">
        <f>C48*C60</f>
        <v>0</v>
      </c>
      <c r="E61" s="54">
        <f>SUM(E56:E60)</f>
        <v>498.72</v>
      </c>
      <c r="F61" s="55" t="s">
        <v>53</v>
      </c>
      <c r="G61" s="56"/>
      <c r="H61" s="57">
        <f>H48*(H56+H57+H58+H59)</f>
        <v>0</v>
      </c>
      <c r="I61" s="58">
        <f>H48*H60</f>
        <v>0</v>
      </c>
      <c r="J61" s="54">
        <f>SUM(J56:J60)</f>
        <v>0</v>
      </c>
      <c r="K61" s="55" t="s">
        <v>53</v>
      </c>
      <c r="L61" s="56"/>
      <c r="M61" s="57">
        <f>M48*(M56+M57+M58+M59)</f>
        <v>0</v>
      </c>
      <c r="N61" s="58">
        <f>M48*M60</f>
        <v>0</v>
      </c>
      <c r="O61" s="54">
        <f>SUM(O56:O60)</f>
        <v>0</v>
      </c>
    </row>
    <row r="62" spans="1:15" ht="12.75" customHeight="1" x14ac:dyDescent="0.25">
      <c r="A62" s="59" t="s">
        <v>70</v>
      </c>
      <c r="B62" s="47" t="s">
        <v>71</v>
      </c>
      <c r="C62" s="48">
        <f>C58*5</f>
        <v>80</v>
      </c>
      <c r="D62" s="49">
        <v>7</v>
      </c>
      <c r="E62" s="49">
        <f t="shared" ref="E62:E70" si="10">ROUND(C62*D62,2)</f>
        <v>560</v>
      </c>
      <c r="F62" s="59"/>
      <c r="G62" s="47"/>
      <c r="H62" s="48"/>
      <c r="I62" s="49"/>
      <c r="J62" s="49">
        <f t="shared" ref="J62:J70" si="11">ROUND(H62*I62,2)</f>
        <v>0</v>
      </c>
      <c r="K62" s="59"/>
      <c r="L62" s="47"/>
      <c r="M62" s="48"/>
      <c r="N62" s="49"/>
      <c r="O62" s="49">
        <f t="shared" ref="O62:O70" si="12">ROUND(M62*N62,2)</f>
        <v>0</v>
      </c>
    </row>
    <row r="63" spans="1:15" ht="12.75" customHeight="1" x14ac:dyDescent="0.25">
      <c r="A63" s="46"/>
      <c r="B63" s="47"/>
      <c r="C63" s="48"/>
      <c r="D63" s="49"/>
      <c r="E63" s="49">
        <f t="shared" si="10"/>
        <v>0</v>
      </c>
      <c r="F63" s="46"/>
      <c r="G63" s="47"/>
      <c r="H63" s="48"/>
      <c r="I63" s="49"/>
      <c r="J63" s="49">
        <f t="shared" si="11"/>
        <v>0</v>
      </c>
      <c r="K63" s="46"/>
      <c r="L63" s="47"/>
      <c r="M63" s="48"/>
      <c r="N63" s="49"/>
      <c r="O63" s="49">
        <f t="shared" si="12"/>
        <v>0</v>
      </c>
    </row>
    <row r="64" spans="1:15" ht="9.9499999999999993" customHeight="1" x14ac:dyDescent="0.25">
      <c r="A64" s="46"/>
      <c r="B64" s="47"/>
      <c r="C64" s="48"/>
      <c r="D64" s="49"/>
      <c r="E64" s="49">
        <f t="shared" si="10"/>
        <v>0</v>
      </c>
      <c r="F64" s="46"/>
      <c r="G64" s="47"/>
      <c r="H64" s="48"/>
      <c r="I64" s="49"/>
      <c r="J64" s="49">
        <f t="shared" si="11"/>
        <v>0</v>
      </c>
      <c r="K64" s="46"/>
      <c r="L64" s="47"/>
      <c r="M64" s="48"/>
      <c r="N64" s="49"/>
      <c r="O64" s="49">
        <f t="shared" si="12"/>
        <v>0</v>
      </c>
    </row>
    <row r="65" spans="1:15" ht="9.9499999999999993" customHeight="1" x14ac:dyDescent="0.25">
      <c r="A65" s="46"/>
      <c r="B65" s="47"/>
      <c r="C65" s="48"/>
      <c r="D65" s="49"/>
      <c r="E65" s="49">
        <f t="shared" si="10"/>
        <v>0</v>
      </c>
      <c r="F65" s="46"/>
      <c r="G65" s="47"/>
      <c r="H65" s="48"/>
      <c r="I65" s="49"/>
      <c r="J65" s="49">
        <f t="shared" si="11"/>
        <v>0</v>
      </c>
      <c r="K65" s="46"/>
      <c r="L65" s="47"/>
      <c r="M65" s="48"/>
      <c r="N65" s="49"/>
      <c r="O65" s="49">
        <f t="shared" si="12"/>
        <v>0</v>
      </c>
    </row>
    <row r="66" spans="1:15" ht="13.5" customHeight="1" x14ac:dyDescent="0.25">
      <c r="A66" s="46"/>
      <c r="B66" s="47"/>
      <c r="C66" s="48"/>
      <c r="D66" s="49"/>
      <c r="E66" s="49">
        <f t="shared" si="10"/>
        <v>0</v>
      </c>
      <c r="F66" s="46"/>
      <c r="G66" s="47"/>
      <c r="H66" s="48"/>
      <c r="I66" s="49"/>
      <c r="J66" s="49">
        <f t="shared" si="11"/>
        <v>0</v>
      </c>
      <c r="K66" s="46"/>
      <c r="L66" s="47"/>
      <c r="M66" s="48"/>
      <c r="N66" s="49"/>
      <c r="O66" s="49">
        <f t="shared" si="12"/>
        <v>0</v>
      </c>
    </row>
    <row r="67" spans="1:15" ht="12" customHeight="1" x14ac:dyDescent="0.25">
      <c r="A67" s="46"/>
      <c r="B67" s="47"/>
      <c r="C67" s="48"/>
      <c r="D67" s="49"/>
      <c r="E67" s="49">
        <f t="shared" si="10"/>
        <v>0</v>
      </c>
      <c r="F67" s="46"/>
      <c r="G67" s="47"/>
      <c r="H67" s="48"/>
      <c r="I67" s="49"/>
      <c r="J67" s="49">
        <f t="shared" si="11"/>
        <v>0</v>
      </c>
      <c r="K67" s="46"/>
      <c r="L67" s="47"/>
      <c r="M67" s="48"/>
      <c r="N67" s="49"/>
      <c r="O67" s="49">
        <f t="shared" si="12"/>
        <v>0</v>
      </c>
    </row>
    <row r="68" spans="1:15" ht="15" customHeight="1" x14ac:dyDescent="0.25">
      <c r="A68" s="46"/>
      <c r="B68" s="72"/>
      <c r="C68" s="48"/>
      <c r="D68" s="49"/>
      <c r="E68" s="49">
        <f t="shared" si="10"/>
        <v>0</v>
      </c>
      <c r="F68" s="46"/>
      <c r="G68" s="47"/>
      <c r="H68" s="48"/>
      <c r="I68" s="49"/>
      <c r="J68" s="49">
        <f t="shared" si="11"/>
        <v>0</v>
      </c>
      <c r="K68" s="46"/>
      <c r="L68" s="47"/>
      <c r="M68" s="48"/>
      <c r="N68" s="49"/>
      <c r="O68" s="49">
        <f t="shared" si="12"/>
        <v>0</v>
      </c>
    </row>
    <row r="69" spans="1:15" x14ac:dyDescent="0.25">
      <c r="A69" s="46"/>
      <c r="B69" s="47"/>
      <c r="C69" s="48"/>
      <c r="D69" s="49"/>
      <c r="E69" s="49">
        <f t="shared" si="10"/>
        <v>0</v>
      </c>
      <c r="F69" s="46"/>
      <c r="G69" s="47"/>
      <c r="H69" s="48"/>
      <c r="I69" s="49"/>
      <c r="J69" s="49">
        <f t="shared" si="11"/>
        <v>0</v>
      </c>
      <c r="K69" s="46"/>
      <c r="L69" s="47"/>
      <c r="M69" s="48"/>
      <c r="N69" s="49"/>
      <c r="O69" s="49">
        <f t="shared" si="12"/>
        <v>0</v>
      </c>
    </row>
    <row r="70" spans="1:15" x14ac:dyDescent="0.25">
      <c r="A70" s="46"/>
      <c r="B70" s="47"/>
      <c r="C70" s="48"/>
      <c r="D70" s="49"/>
      <c r="E70" s="49">
        <f t="shared" si="10"/>
        <v>0</v>
      </c>
      <c r="F70" s="46"/>
      <c r="G70" s="47"/>
      <c r="H70" s="48"/>
      <c r="I70" s="49"/>
      <c r="J70" s="49">
        <f t="shared" si="11"/>
        <v>0</v>
      </c>
      <c r="K70" s="46"/>
      <c r="L70" s="47"/>
      <c r="M70" s="48"/>
      <c r="N70" s="49"/>
      <c r="O70" s="49">
        <f t="shared" si="12"/>
        <v>0</v>
      </c>
    </row>
    <row r="71" spans="1:15" ht="18" customHeight="1" x14ac:dyDescent="0.25">
      <c r="A71" s="55" t="s">
        <v>60</v>
      </c>
      <c r="B71" s="56"/>
      <c r="C71" s="57" t="s">
        <v>60</v>
      </c>
      <c r="D71" s="58"/>
      <c r="E71" s="60">
        <f>SUM(E62:E70)</f>
        <v>560</v>
      </c>
      <c r="F71" s="55" t="s">
        <v>60</v>
      </c>
      <c r="G71" s="56"/>
      <c r="H71" s="57" t="s">
        <v>60</v>
      </c>
      <c r="I71" s="58"/>
      <c r="J71" s="60">
        <f>SUM(J62:J70)</f>
        <v>0</v>
      </c>
      <c r="K71" s="55" t="s">
        <v>60</v>
      </c>
      <c r="L71" s="56"/>
      <c r="M71" s="57" t="s">
        <v>60</v>
      </c>
      <c r="N71" s="58"/>
      <c r="O71" s="60">
        <f>SUM(O62:O70)</f>
        <v>0</v>
      </c>
    </row>
    <row r="72" spans="1:15" s="34" customFormat="1" x14ac:dyDescent="0.25">
      <c r="A72" s="61" t="s">
        <v>61</v>
      </c>
      <c r="B72" s="62"/>
      <c r="C72" s="63"/>
      <c r="D72" s="64"/>
      <c r="E72" s="60">
        <f>E55+E61+E71</f>
        <v>2249.1099999999997</v>
      </c>
      <c r="F72" s="61" t="s">
        <v>61</v>
      </c>
      <c r="G72" s="62"/>
      <c r="H72" s="63"/>
      <c r="I72" s="64"/>
      <c r="J72" s="60">
        <f>J55+J61+J71</f>
        <v>0</v>
      </c>
      <c r="K72" s="61" t="s">
        <v>61</v>
      </c>
      <c r="L72" s="62"/>
      <c r="M72" s="63"/>
      <c r="N72" s="64"/>
      <c r="O72" s="60">
        <f>O55+O61+O71</f>
        <v>0</v>
      </c>
    </row>
    <row r="73" spans="1:15" s="34" customFormat="1" ht="13.5" customHeight="1" x14ac:dyDescent="0.25">
      <c r="A73" s="61" t="s">
        <v>62</v>
      </c>
      <c r="B73" s="65"/>
      <c r="C73" s="65" t="s">
        <v>63</v>
      </c>
      <c r="D73" s="66">
        <f>[1]DadosBDI!$C$4</f>
        <v>30</v>
      </c>
      <c r="E73" s="67">
        <f>ROUND(E72*D73/100,2)</f>
        <v>674.73</v>
      </c>
      <c r="F73" s="61" t="s">
        <v>62</v>
      </c>
      <c r="G73" s="65"/>
      <c r="H73" s="65" t="s">
        <v>63</v>
      </c>
      <c r="I73" s="66">
        <f>[1]DadosBDI!$C$4</f>
        <v>30</v>
      </c>
      <c r="J73" s="67">
        <f>ROUND(J72*I73/100,2)</f>
        <v>0</v>
      </c>
      <c r="K73" s="61" t="s">
        <v>62</v>
      </c>
      <c r="L73" s="65"/>
      <c r="M73" s="65" t="s">
        <v>63</v>
      </c>
      <c r="N73" s="66">
        <f>[1]DadosBDI!$C$4</f>
        <v>30</v>
      </c>
      <c r="O73" s="67">
        <f>ROUND(O72*N73/100,2)</f>
        <v>0</v>
      </c>
    </row>
    <row r="74" spans="1:15" s="34" customFormat="1" ht="9.9499999999999993" customHeight="1" x14ac:dyDescent="0.25">
      <c r="A74" s="68" t="s">
        <v>64</v>
      </c>
      <c r="B74" s="69"/>
      <c r="C74" s="69"/>
      <c r="D74" s="70"/>
      <c r="E74" s="71">
        <f>ROUND(SUM(E72:E73),2)+0.01</f>
        <v>2923.8500000000004</v>
      </c>
      <c r="F74" s="68" t="s">
        <v>64</v>
      </c>
      <c r="G74" s="69"/>
      <c r="H74" s="69"/>
      <c r="I74" s="70"/>
      <c r="J74" s="71">
        <f>ROUND(SUM(J72:J73),2)</f>
        <v>0</v>
      </c>
      <c r="K74" s="68" t="s">
        <v>64</v>
      </c>
      <c r="L74" s="69"/>
      <c r="M74" s="69"/>
      <c r="N74" s="70"/>
      <c r="O74" s="71">
        <f>ROUND(SUM(O72:O73),2)</f>
        <v>0</v>
      </c>
    </row>
    <row r="75" spans="1:15" s="34" customFormat="1" ht="13.5" customHeight="1" thickBot="1" x14ac:dyDescent="0.3">
      <c r="A75" s="73"/>
      <c r="B75" s="73"/>
      <c r="C75" s="73"/>
      <c r="D75" s="74"/>
      <c r="E75" s="74"/>
      <c r="F75" s="73"/>
      <c r="G75" s="73"/>
      <c r="H75" s="73"/>
      <c r="I75" s="74"/>
      <c r="J75" s="74"/>
      <c r="K75" s="73"/>
      <c r="L75" s="73"/>
      <c r="M75" s="73"/>
      <c r="N75" s="74"/>
      <c r="O75" s="74"/>
    </row>
    <row r="76" spans="1:15" s="34" customFormat="1" ht="15.75" customHeight="1" x14ac:dyDescent="0.25">
      <c r="A76" s="75"/>
      <c r="B76" s="76"/>
      <c r="C76" s="77"/>
      <c r="D76" s="77"/>
      <c r="E76" s="78"/>
      <c r="F76" s="75"/>
      <c r="G76" s="76"/>
      <c r="H76" s="77"/>
      <c r="I76" s="77"/>
      <c r="J76" s="78"/>
      <c r="K76" s="75"/>
      <c r="L76" s="76"/>
      <c r="M76" s="77"/>
      <c r="N76" s="77"/>
      <c r="O76" s="78"/>
    </row>
    <row r="77" spans="1:15" s="34" customFormat="1" ht="21.95" customHeight="1" x14ac:dyDescent="0.25">
      <c r="A77" s="79" t="str">
        <f>[1]EncSoci!$A$49</f>
        <v>UBA CONSTRUTORA EIRELI</v>
      </c>
      <c r="B77" s="80" t="s">
        <v>72</v>
      </c>
      <c r="C77" s="81"/>
      <c r="D77" s="81"/>
      <c r="E77" s="82"/>
      <c r="F77" s="79" t="str">
        <f>[1]EncSoci!$A$49</f>
        <v>UBA CONSTRUTORA EIRELI</v>
      </c>
      <c r="G77" s="80" t="s">
        <v>72</v>
      </c>
      <c r="H77" s="81"/>
      <c r="I77" s="81"/>
      <c r="J77" s="82"/>
      <c r="K77" s="79" t="str">
        <f>[1]EncSoci!$A$49</f>
        <v>UBA CONSTRUTORA EIRELI</v>
      </c>
      <c r="L77" s="80" t="s">
        <v>72</v>
      </c>
      <c r="M77" s="81"/>
      <c r="N77" s="81"/>
      <c r="O77" s="82"/>
    </row>
    <row r="78" spans="1:15" ht="12" customHeight="1" x14ac:dyDescent="0.25">
      <c r="A78" s="83" t="str">
        <f>[1]EncSoci!$A$50</f>
        <v>Rua São Francisco, nº 09, Novo São Luis, São Domingos do Araguaia - PA</v>
      </c>
      <c r="B78" s="84" t="str">
        <f>[1]EncSoci!$B$50</f>
        <v>Engº Aristeu Ferreira Gomes</v>
      </c>
      <c r="C78" s="85"/>
      <c r="D78" s="85"/>
      <c r="E78" s="86"/>
      <c r="F78" s="83" t="str">
        <f>[1]EncSoci!$A$50</f>
        <v>Rua São Francisco, nº 09, Novo São Luis, São Domingos do Araguaia - PA</v>
      </c>
      <c r="G78" s="84" t="str">
        <f>[1]EncSoci!$B$50</f>
        <v>Engº Aristeu Ferreira Gomes</v>
      </c>
      <c r="H78" s="85"/>
      <c r="I78" s="85"/>
      <c r="J78" s="86"/>
      <c r="K78" s="83" t="str">
        <f>[1]EncSoci!$A$50</f>
        <v>Rua São Francisco, nº 09, Novo São Luis, São Domingos do Araguaia - PA</v>
      </c>
      <c r="L78" s="84" t="str">
        <f>[1]EncSoci!$B$50</f>
        <v>Engº Aristeu Ferreira Gomes</v>
      </c>
      <c r="M78" s="85"/>
      <c r="N78" s="85"/>
      <c r="O78" s="86"/>
    </row>
    <row r="79" spans="1:15" ht="17.100000000000001" customHeight="1" thickBot="1" x14ac:dyDescent="0.3">
      <c r="A79" s="87" t="str">
        <f>[1]EncSoci!$A$51</f>
        <v>CNPJ - 36.580.998/0001-98</v>
      </c>
      <c r="B79" s="88" t="str">
        <f>[1]EncSoci!$B$51</f>
        <v>CREA-PA RNP nº 1515293319</v>
      </c>
      <c r="C79" s="89"/>
      <c r="D79" s="89"/>
      <c r="E79" s="90"/>
      <c r="F79" s="87" t="str">
        <f>[1]EncSoci!$A$51</f>
        <v>CNPJ - 36.580.998/0001-98</v>
      </c>
      <c r="G79" s="88" t="str">
        <f>[1]EncSoci!$B$51</f>
        <v>CREA-PA RNP nº 1515293319</v>
      </c>
      <c r="H79" s="89"/>
      <c r="I79" s="89"/>
      <c r="J79" s="90"/>
      <c r="K79" s="87" t="str">
        <f>[1]EncSoci!$A$51</f>
        <v>CNPJ - 36.580.998/0001-98</v>
      </c>
      <c r="L79" s="88" t="str">
        <f>[1]EncSoci!$B$51</f>
        <v>CREA-PA RNP nº 1515293319</v>
      </c>
      <c r="M79" s="89"/>
      <c r="N79" s="89"/>
      <c r="O79" s="90"/>
    </row>
    <row r="80" spans="1:15" ht="15.75" thickBot="1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1:15" s="45" customFormat="1" ht="22.5" customHeight="1" thickBot="1" x14ac:dyDescent="0.3">
      <c r="A81" s="31" t="str">
        <f>[1]EncSoci!$A$49</f>
        <v>UBA CONSTRUTORA EIRELI</v>
      </c>
      <c r="B81" s="32"/>
      <c r="C81" s="32"/>
      <c r="D81" s="32"/>
      <c r="E81" s="33"/>
      <c r="F81" s="31" t="str">
        <f>[1]EncSoci!$A$49</f>
        <v>UBA CONSTRUTORA EIRELI</v>
      </c>
      <c r="G81" s="32"/>
      <c r="H81" s="32"/>
      <c r="I81" s="32"/>
      <c r="J81" s="33"/>
      <c r="K81" s="31" t="str">
        <f>[1]EncSoci!$A$49</f>
        <v>UBA CONSTRUTORA EIRELI</v>
      </c>
      <c r="L81" s="32"/>
      <c r="M81" s="32"/>
      <c r="N81" s="32"/>
      <c r="O81" s="33"/>
    </row>
    <row r="82" spans="1:15" x14ac:dyDescent="0.25">
      <c r="A82" s="35"/>
      <c r="B82" s="35"/>
      <c r="C82" s="35"/>
      <c r="D82" s="36"/>
      <c r="E82" s="36"/>
      <c r="F82" s="35"/>
      <c r="G82" s="35"/>
      <c r="H82" s="35"/>
      <c r="I82" s="36"/>
      <c r="J82" s="36"/>
      <c r="K82" s="35"/>
      <c r="L82" s="35"/>
      <c r="M82" s="35"/>
      <c r="N82" s="36"/>
      <c r="O82" s="36"/>
    </row>
    <row r="83" spans="1:15" ht="14.25" customHeight="1" x14ac:dyDescent="0.25">
      <c r="A83" s="37" t="s">
        <v>73</v>
      </c>
      <c r="B83" s="38"/>
      <c r="C83" s="38"/>
      <c r="D83" s="39"/>
      <c r="E83" s="40"/>
      <c r="F83" s="37" t="s">
        <v>74</v>
      </c>
      <c r="G83" s="38"/>
      <c r="H83" s="38"/>
      <c r="I83" s="39"/>
      <c r="J83" s="40"/>
      <c r="K83" s="37" t="s">
        <v>75</v>
      </c>
      <c r="L83" s="38"/>
      <c r="M83" s="38"/>
      <c r="N83" s="39"/>
      <c r="O83" s="40"/>
    </row>
    <row r="84" spans="1:15" ht="9.9499999999999993" customHeight="1" x14ac:dyDescent="0.25">
      <c r="A84" s="41" t="s">
        <v>3</v>
      </c>
      <c r="B84" s="41" t="s">
        <v>41</v>
      </c>
      <c r="C84" s="42" t="s">
        <v>42</v>
      </c>
      <c r="D84" s="42" t="s">
        <v>43</v>
      </c>
      <c r="E84" s="42" t="s">
        <v>44</v>
      </c>
      <c r="F84" s="41" t="s">
        <v>3</v>
      </c>
      <c r="G84" s="41" t="s">
        <v>41</v>
      </c>
      <c r="H84" s="42" t="s">
        <v>42</v>
      </c>
      <c r="I84" s="42" t="s">
        <v>43</v>
      </c>
      <c r="J84" s="42" t="s">
        <v>44</v>
      </c>
      <c r="K84" s="41" t="s">
        <v>3</v>
      </c>
      <c r="L84" s="41" t="s">
        <v>41</v>
      </c>
      <c r="M84" s="42" t="s">
        <v>42</v>
      </c>
      <c r="N84" s="42" t="s">
        <v>43</v>
      </c>
      <c r="O84" s="42" t="s">
        <v>44</v>
      </c>
    </row>
    <row r="85" spans="1:15" ht="56.25" customHeight="1" x14ac:dyDescent="0.25">
      <c r="A85" s="43" t="str">
        <f>[1]QQP!D14</f>
        <v>MURO EM ALVENARIA,REBOCADO E PINTADO 2 FACES(H=2.0M)</v>
      </c>
      <c r="B85" s="43" t="str">
        <f>[1]QQP!E14</f>
        <v>M</v>
      </c>
      <c r="C85" s="43">
        <f>[1]QQP!F14</f>
        <v>243.15</v>
      </c>
      <c r="D85" s="43"/>
      <c r="E85" s="44">
        <f>[1]DadosBDI!$C$13</f>
        <v>45369</v>
      </c>
      <c r="F85" s="43"/>
      <c r="G85" s="43"/>
      <c r="H85" s="43"/>
      <c r="I85" s="43"/>
      <c r="J85" s="44">
        <f>[1]DadosBDI!$C$13</f>
        <v>45369</v>
      </c>
      <c r="K85" s="43"/>
      <c r="L85" s="43"/>
      <c r="M85" s="43"/>
      <c r="N85" s="43"/>
      <c r="O85" s="44">
        <f>[1]DadosBDI!$C$13</f>
        <v>45369</v>
      </c>
    </row>
    <row r="86" spans="1:15" ht="9.9499999999999993" customHeight="1" x14ac:dyDescent="0.25">
      <c r="A86" s="41" t="s">
        <v>45</v>
      </c>
      <c r="B86" s="41" t="s">
        <v>4</v>
      </c>
      <c r="C86" s="41" t="s">
        <v>41</v>
      </c>
      <c r="D86" s="42" t="s">
        <v>46</v>
      </c>
      <c r="E86" s="42" t="s">
        <v>47</v>
      </c>
      <c r="F86" s="41" t="s">
        <v>45</v>
      </c>
      <c r="G86" s="41" t="s">
        <v>4</v>
      </c>
      <c r="H86" s="41" t="s">
        <v>41</v>
      </c>
      <c r="I86" s="42" t="s">
        <v>46</v>
      </c>
      <c r="J86" s="42" t="s">
        <v>47</v>
      </c>
      <c r="K86" s="41" t="s">
        <v>45</v>
      </c>
      <c r="L86" s="41" t="s">
        <v>4</v>
      </c>
      <c r="M86" s="41" t="s">
        <v>41</v>
      </c>
      <c r="N86" s="42" t="s">
        <v>46</v>
      </c>
      <c r="O86" s="42" t="s">
        <v>47</v>
      </c>
    </row>
    <row r="87" spans="1:15" ht="9.9499999999999993" customHeight="1" x14ac:dyDescent="0.25">
      <c r="A87" s="46" t="s">
        <v>76</v>
      </c>
      <c r="B87" s="47" t="s">
        <v>50</v>
      </c>
      <c r="C87" s="48">
        <v>0.5</v>
      </c>
      <c r="D87" s="49">
        <v>8</v>
      </c>
      <c r="E87" s="49">
        <f t="shared" ref="E87:E91" si="13">ROUND(C87*D87,2)</f>
        <v>4</v>
      </c>
      <c r="F87" s="46"/>
      <c r="G87" s="47"/>
      <c r="H87" s="48"/>
      <c r="I87" s="49"/>
      <c r="J87" s="49">
        <f>ROUND(H87*I87,2)</f>
        <v>0</v>
      </c>
      <c r="K87" s="46"/>
      <c r="L87" s="47"/>
      <c r="M87" s="48"/>
      <c r="N87" s="49"/>
      <c r="O87" s="49">
        <f>ROUND(M87*N87,2)</f>
        <v>0</v>
      </c>
    </row>
    <row r="88" spans="1:15" ht="9.9499999999999993" customHeight="1" x14ac:dyDescent="0.25">
      <c r="A88" s="46"/>
      <c r="B88" s="47"/>
      <c r="C88" s="48"/>
      <c r="D88" s="49"/>
      <c r="E88" s="49">
        <f t="shared" si="13"/>
        <v>0</v>
      </c>
      <c r="F88" s="46"/>
      <c r="G88" s="47"/>
      <c r="H88" s="48"/>
      <c r="I88" s="49"/>
      <c r="J88" s="49">
        <f t="shared" ref="J88:J91" si="14">ROUND(H88*I88,2)</f>
        <v>0</v>
      </c>
      <c r="K88" s="46"/>
      <c r="L88" s="47"/>
      <c r="M88" s="48"/>
      <c r="N88" s="49"/>
      <c r="O88" s="49">
        <f t="shared" ref="O88:O91" si="15">ROUND(M88*N88,2)</f>
        <v>0</v>
      </c>
    </row>
    <row r="89" spans="1:15" ht="12" customHeight="1" x14ac:dyDescent="0.25">
      <c r="A89" s="46"/>
      <c r="B89" s="47"/>
      <c r="C89" s="48"/>
      <c r="D89" s="49"/>
      <c r="E89" s="49">
        <f t="shared" si="13"/>
        <v>0</v>
      </c>
      <c r="F89" s="46"/>
      <c r="G89" s="47"/>
      <c r="H89" s="48"/>
      <c r="I89" s="49"/>
      <c r="J89" s="49">
        <f t="shared" si="14"/>
        <v>0</v>
      </c>
      <c r="K89" s="46"/>
      <c r="L89" s="47"/>
      <c r="M89" s="48"/>
      <c r="N89" s="49"/>
      <c r="O89" s="49">
        <f t="shared" si="15"/>
        <v>0</v>
      </c>
    </row>
    <row r="90" spans="1:15" ht="9.9499999999999993" customHeight="1" x14ac:dyDescent="0.25">
      <c r="A90" s="46"/>
      <c r="B90" s="47"/>
      <c r="C90" s="48"/>
      <c r="D90" s="49"/>
      <c r="E90" s="49">
        <f t="shared" si="13"/>
        <v>0</v>
      </c>
      <c r="F90" s="46"/>
      <c r="G90" s="47"/>
      <c r="H90" s="48"/>
      <c r="I90" s="49"/>
      <c r="J90" s="49">
        <f t="shared" si="14"/>
        <v>0</v>
      </c>
      <c r="K90" s="46"/>
      <c r="L90" s="47"/>
      <c r="M90" s="48"/>
      <c r="N90" s="49"/>
      <c r="O90" s="49">
        <f t="shared" si="15"/>
        <v>0</v>
      </c>
    </row>
    <row r="91" spans="1:15" ht="9.9499999999999993" customHeight="1" x14ac:dyDescent="0.25">
      <c r="A91" s="46"/>
      <c r="B91" s="47"/>
      <c r="C91" s="48"/>
      <c r="D91" s="49"/>
      <c r="E91" s="49">
        <f t="shared" si="13"/>
        <v>0</v>
      </c>
      <c r="F91" s="46"/>
      <c r="G91" s="47"/>
      <c r="H91" s="48"/>
      <c r="I91" s="49"/>
      <c r="J91" s="49">
        <f t="shared" si="14"/>
        <v>0</v>
      </c>
      <c r="K91" s="46"/>
      <c r="L91" s="47"/>
      <c r="M91" s="48"/>
      <c r="N91" s="49"/>
      <c r="O91" s="49">
        <f t="shared" si="15"/>
        <v>0</v>
      </c>
    </row>
    <row r="92" spans="1:15" ht="12" customHeight="1" x14ac:dyDescent="0.25">
      <c r="A92" s="50"/>
      <c r="B92" s="51"/>
      <c r="C92" s="52" t="s">
        <v>48</v>
      </c>
      <c r="D92" s="53"/>
      <c r="E92" s="54">
        <f>SUM(E87:E91)</f>
        <v>4</v>
      </c>
      <c r="F92" s="50"/>
      <c r="G92" s="51"/>
      <c r="H92" s="52" t="s">
        <v>48</v>
      </c>
      <c r="I92" s="53"/>
      <c r="J92" s="54">
        <f>SUM(J87:J91)</f>
        <v>0</v>
      </c>
      <c r="K92" s="50"/>
      <c r="L92" s="51"/>
      <c r="M92" s="52" t="s">
        <v>48</v>
      </c>
      <c r="N92" s="53"/>
      <c r="O92" s="54">
        <f>SUM(O87:O91)</f>
        <v>0</v>
      </c>
    </row>
    <row r="93" spans="1:15" ht="12" customHeight="1" x14ac:dyDescent="0.25">
      <c r="A93" s="46" t="s">
        <v>49</v>
      </c>
      <c r="B93" s="47" t="s">
        <v>50</v>
      </c>
      <c r="C93" s="48">
        <v>6.5</v>
      </c>
      <c r="D93" s="49">
        <f>[1]CustoMOb!$C$37</f>
        <v>19.940000000000001</v>
      </c>
      <c r="E93" s="49">
        <f>ROUND(C93*D93,2)</f>
        <v>129.61000000000001</v>
      </c>
      <c r="F93" s="46" t="s">
        <v>49</v>
      </c>
      <c r="G93" s="47" t="s">
        <v>50</v>
      </c>
      <c r="H93" s="48"/>
      <c r="I93" s="49">
        <f>[1]CustoMOb!$C$37</f>
        <v>19.940000000000001</v>
      </c>
      <c r="J93" s="49">
        <f>ROUND(H93*I93,2)</f>
        <v>0</v>
      </c>
      <c r="K93" s="46" t="s">
        <v>49</v>
      </c>
      <c r="L93" s="47" t="s">
        <v>50</v>
      </c>
      <c r="M93" s="48"/>
      <c r="N93" s="49">
        <f>[1]CustoMOb!$C$37</f>
        <v>19.940000000000001</v>
      </c>
      <c r="O93" s="49">
        <f>ROUND(M93*N93,2)</f>
        <v>0</v>
      </c>
    </row>
    <row r="94" spans="1:15" ht="9.9499999999999993" customHeight="1" x14ac:dyDescent="0.25">
      <c r="A94" s="46" t="s">
        <v>51</v>
      </c>
      <c r="B94" s="47" t="s">
        <v>50</v>
      </c>
      <c r="C94" s="48">
        <v>13</v>
      </c>
      <c r="D94" s="49">
        <f>[1]CustoMOb!$D$37</f>
        <v>16.28</v>
      </c>
      <c r="E94" s="49">
        <f>ROUND(C94*D94,2)</f>
        <v>211.64</v>
      </c>
      <c r="F94" s="46" t="s">
        <v>51</v>
      </c>
      <c r="G94" s="47" t="s">
        <v>50</v>
      </c>
      <c r="H94" s="48"/>
      <c r="I94" s="49">
        <f>[1]CustoMOb!$D$37</f>
        <v>16.28</v>
      </c>
      <c r="J94" s="49">
        <f>ROUND(H94*I94,2)</f>
        <v>0</v>
      </c>
      <c r="K94" s="46" t="s">
        <v>51</v>
      </c>
      <c r="L94" s="47" t="s">
        <v>50</v>
      </c>
      <c r="M94" s="48"/>
      <c r="N94" s="49">
        <f>[1]CustoMOb!$D$37</f>
        <v>16.28</v>
      </c>
      <c r="O94" s="49">
        <f>ROUND(M94*N94,2)</f>
        <v>0</v>
      </c>
    </row>
    <row r="95" spans="1:15" ht="12" customHeight="1" x14ac:dyDescent="0.25">
      <c r="A95" s="46" t="s">
        <v>52</v>
      </c>
      <c r="B95" s="47" t="s">
        <v>50</v>
      </c>
      <c r="C95" s="48"/>
      <c r="D95" s="49">
        <f>[1]CustoMOb!$E$37</f>
        <v>31.17</v>
      </c>
      <c r="E95" s="49">
        <f>ROUND(C95*D95,2)</f>
        <v>0</v>
      </c>
      <c r="F95" s="46" t="s">
        <v>52</v>
      </c>
      <c r="G95" s="47" t="s">
        <v>50</v>
      </c>
      <c r="H95" s="48"/>
      <c r="I95" s="49">
        <f>[1]CustoMOb!$E$37</f>
        <v>31.17</v>
      </c>
      <c r="J95" s="49">
        <f>ROUND(H95*I95,2)</f>
        <v>0</v>
      </c>
      <c r="K95" s="46" t="s">
        <v>52</v>
      </c>
      <c r="L95" s="47" t="s">
        <v>50</v>
      </c>
      <c r="M95" s="48"/>
      <c r="N95" s="49">
        <f>[1]CustoMOb!$E$37</f>
        <v>31.17</v>
      </c>
      <c r="O95" s="49">
        <f>ROUND(M95*N95,2)</f>
        <v>0</v>
      </c>
    </row>
    <row r="96" spans="1:15" x14ac:dyDescent="0.25">
      <c r="A96" s="46"/>
      <c r="B96" s="47"/>
      <c r="C96" s="48"/>
      <c r="D96" s="49"/>
      <c r="E96" s="49">
        <f>ROUND(C96*D96,2)</f>
        <v>0</v>
      </c>
      <c r="F96" s="46"/>
      <c r="G96" s="47"/>
      <c r="H96" s="48"/>
      <c r="I96" s="49"/>
      <c r="J96" s="49">
        <f>ROUND(H96*I96,2)</f>
        <v>0</v>
      </c>
      <c r="K96" s="46"/>
      <c r="L96" s="47"/>
      <c r="M96" s="48"/>
      <c r="N96" s="49"/>
      <c r="O96" s="49">
        <f>ROUND(M96*N96,2)</f>
        <v>0</v>
      </c>
    </row>
    <row r="97" spans="1:15" ht="9.9499999999999993" customHeight="1" x14ac:dyDescent="0.25">
      <c r="A97" s="46"/>
      <c r="B97" s="47"/>
      <c r="C97" s="48"/>
      <c r="D97" s="49"/>
      <c r="E97" s="49">
        <f>ROUND(C97*D97,2)</f>
        <v>0</v>
      </c>
      <c r="F97" s="46"/>
      <c r="G97" s="47"/>
      <c r="H97" s="48"/>
      <c r="I97" s="49"/>
      <c r="J97" s="49">
        <f>ROUND(H97*I97,2)</f>
        <v>0</v>
      </c>
      <c r="K97" s="46"/>
      <c r="L97" s="47"/>
      <c r="M97" s="48"/>
      <c r="N97" s="49"/>
      <c r="O97" s="49">
        <f>ROUND(M97*N97,2)</f>
        <v>0</v>
      </c>
    </row>
    <row r="98" spans="1:15" ht="9.9499999999999993" customHeight="1" x14ac:dyDescent="0.25">
      <c r="A98" s="55" t="s">
        <v>53</v>
      </c>
      <c r="B98" s="56"/>
      <c r="C98" s="57">
        <f>C85*(C93+C94+C95+C96)</f>
        <v>4741.4250000000002</v>
      </c>
      <c r="D98" s="58">
        <f>C85*C97</f>
        <v>0</v>
      </c>
      <c r="E98" s="54">
        <f>SUM(E93:E97)</f>
        <v>341.25</v>
      </c>
      <c r="F98" s="55" t="s">
        <v>53</v>
      </c>
      <c r="G98" s="56"/>
      <c r="H98" s="57">
        <f>H87*(H93+H94+H95+H96)</f>
        <v>0</v>
      </c>
      <c r="I98" s="58">
        <f>H87*H97</f>
        <v>0</v>
      </c>
      <c r="J98" s="54">
        <f>SUM(J93:J97)</f>
        <v>0</v>
      </c>
      <c r="K98" s="55" t="s">
        <v>53</v>
      </c>
      <c r="L98" s="56"/>
      <c r="M98" s="57">
        <f>M85*(M93+M94+M95+M96)</f>
        <v>0</v>
      </c>
      <c r="N98" s="58">
        <f>M85*M97</f>
        <v>0</v>
      </c>
      <c r="O98" s="54">
        <f>SUM(O93:O97)</f>
        <v>0</v>
      </c>
    </row>
    <row r="99" spans="1:15" ht="9.9499999999999993" customHeight="1" x14ac:dyDescent="0.25">
      <c r="A99" s="59" t="s">
        <v>77</v>
      </c>
      <c r="B99" s="47" t="s">
        <v>78</v>
      </c>
      <c r="C99" s="48">
        <v>0.09</v>
      </c>
      <c r="D99" s="49">
        <v>95</v>
      </c>
      <c r="E99" s="49">
        <f t="shared" ref="E99:E112" si="16">ROUND(C99*D99,2)</f>
        <v>8.5500000000000007</v>
      </c>
      <c r="F99" s="59"/>
      <c r="G99" s="47"/>
      <c r="H99" s="48"/>
      <c r="I99" s="49"/>
      <c r="J99" s="49">
        <f t="shared" ref="J99:J112" si="17">ROUND(H99*I99,2)</f>
        <v>0</v>
      </c>
      <c r="K99" s="59"/>
      <c r="L99" s="47"/>
      <c r="M99" s="48"/>
      <c r="N99" s="49"/>
      <c r="O99" s="49">
        <f t="shared" ref="O99:O112" si="18">ROUND(M99*N99,2)</f>
        <v>0</v>
      </c>
    </row>
    <row r="100" spans="1:15" ht="9.9499999999999993" customHeight="1" x14ac:dyDescent="0.25">
      <c r="A100" s="46" t="s">
        <v>79</v>
      </c>
      <c r="B100" s="47" t="s">
        <v>78</v>
      </c>
      <c r="C100" s="48">
        <f>(0.023*0.85)+(0.018*0.85)+(0.0242*2)+(0.00854*4.1)+(0.0363*4.1)+(0.88*0.09)</f>
        <v>0.34629399999999994</v>
      </c>
      <c r="D100" s="49">
        <v>80</v>
      </c>
      <c r="E100" s="49">
        <f t="shared" si="16"/>
        <v>27.7</v>
      </c>
      <c r="F100" s="46"/>
      <c r="G100" s="47"/>
      <c r="H100" s="48"/>
      <c r="I100" s="49"/>
      <c r="J100" s="49">
        <f t="shared" si="17"/>
        <v>0</v>
      </c>
      <c r="K100" s="46"/>
      <c r="L100" s="47"/>
      <c r="M100" s="48"/>
      <c r="N100" s="49"/>
      <c r="O100" s="49">
        <f t="shared" si="18"/>
        <v>0</v>
      </c>
    </row>
    <row r="101" spans="1:15" ht="9.9499999999999993" customHeight="1" x14ac:dyDescent="0.25">
      <c r="A101" s="46" t="s">
        <v>80</v>
      </c>
      <c r="B101" s="47" t="s">
        <v>57</v>
      </c>
      <c r="C101" s="48">
        <f>(0.041*336)+(4.6*2)+(3.325*4.1)+(6.9*4.1)+(300*0.09)</f>
        <v>91.898499999999999</v>
      </c>
      <c r="D101" s="49">
        <v>1.04</v>
      </c>
      <c r="E101" s="49">
        <f t="shared" si="16"/>
        <v>95.57</v>
      </c>
      <c r="F101" s="46"/>
      <c r="G101" s="47"/>
      <c r="H101" s="48"/>
      <c r="I101" s="49"/>
      <c r="J101" s="49">
        <f t="shared" si="17"/>
        <v>0</v>
      </c>
      <c r="K101" s="46"/>
      <c r="L101" s="47"/>
      <c r="M101" s="48"/>
      <c r="N101" s="49"/>
      <c r="O101" s="49">
        <f t="shared" si="18"/>
        <v>0</v>
      </c>
    </row>
    <row r="102" spans="1:15" ht="9.9499999999999993" customHeight="1" x14ac:dyDescent="0.25">
      <c r="A102" s="46" t="s">
        <v>81</v>
      </c>
      <c r="B102" s="47" t="s">
        <v>78</v>
      </c>
      <c r="C102" s="48">
        <f>(0.84*0.05)</f>
        <v>4.2000000000000003E-2</v>
      </c>
      <c r="D102" s="49">
        <v>110</v>
      </c>
      <c r="E102" s="49">
        <f t="shared" si="16"/>
        <v>4.62</v>
      </c>
      <c r="F102" s="46"/>
      <c r="G102" s="47"/>
      <c r="H102" s="48"/>
      <c r="I102" s="49"/>
      <c r="J102" s="49">
        <f t="shared" si="17"/>
        <v>0</v>
      </c>
      <c r="K102" s="46"/>
      <c r="L102" s="47"/>
      <c r="M102" s="48"/>
      <c r="N102" s="49"/>
      <c r="O102" s="49">
        <f t="shared" si="18"/>
        <v>0</v>
      </c>
    </row>
    <row r="103" spans="1:15" ht="12" customHeight="1" x14ac:dyDescent="0.25">
      <c r="A103" s="46" t="s">
        <v>54</v>
      </c>
      <c r="B103" s="47" t="s">
        <v>55</v>
      </c>
      <c r="C103" s="48">
        <f>(0.023*0.18)+(0.36*0.018)</f>
        <v>1.0619999999999999E-2</v>
      </c>
      <c r="D103" s="49">
        <v>175</v>
      </c>
      <c r="E103" s="49">
        <f t="shared" si="16"/>
        <v>1.86</v>
      </c>
      <c r="F103" s="46"/>
      <c r="G103" s="47"/>
      <c r="H103" s="48"/>
      <c r="I103" s="49"/>
      <c r="J103" s="49">
        <f t="shared" si="17"/>
        <v>0</v>
      </c>
      <c r="K103" s="46"/>
      <c r="L103" s="47"/>
      <c r="M103" s="48"/>
      <c r="N103" s="49"/>
      <c r="O103" s="49">
        <f t="shared" si="18"/>
        <v>0</v>
      </c>
    </row>
    <row r="104" spans="1:15" ht="15" customHeight="1" x14ac:dyDescent="0.25">
      <c r="A104" s="46" t="s">
        <v>82</v>
      </c>
      <c r="B104" s="47" t="s">
        <v>55</v>
      </c>
      <c r="C104" s="48">
        <f>(0.023*6.14)+(1.68*0.018)+0.004</f>
        <v>0.17545999999999998</v>
      </c>
      <c r="D104" s="49">
        <v>180</v>
      </c>
      <c r="E104" s="49">
        <f t="shared" si="16"/>
        <v>31.58</v>
      </c>
      <c r="F104" s="46"/>
      <c r="G104" s="47"/>
      <c r="H104" s="48"/>
      <c r="I104" s="49"/>
      <c r="J104" s="49">
        <f t="shared" si="17"/>
        <v>0</v>
      </c>
      <c r="K104" s="46"/>
      <c r="L104" s="47"/>
      <c r="M104" s="48"/>
      <c r="N104" s="49"/>
      <c r="O104" s="49">
        <f t="shared" si="18"/>
        <v>0</v>
      </c>
    </row>
    <row r="105" spans="1:15" x14ac:dyDescent="0.25">
      <c r="A105" s="46" t="s">
        <v>83</v>
      </c>
      <c r="B105" s="47" t="s">
        <v>57</v>
      </c>
      <c r="C105" s="48">
        <f>(0.023*0.18)+(2*0.018)+(0.36*0.018)</f>
        <v>4.6619999999999995E-2</v>
      </c>
      <c r="D105" s="49">
        <v>20.5</v>
      </c>
      <c r="E105" s="49">
        <f t="shared" si="16"/>
        <v>0.96</v>
      </c>
      <c r="F105" s="46"/>
      <c r="G105" s="47"/>
      <c r="H105" s="48"/>
      <c r="I105" s="49"/>
      <c r="J105" s="49">
        <f t="shared" si="17"/>
        <v>0</v>
      </c>
      <c r="K105" s="46"/>
      <c r="L105" s="47"/>
      <c r="M105" s="48"/>
      <c r="N105" s="49"/>
      <c r="O105" s="49">
        <f t="shared" si="18"/>
        <v>0</v>
      </c>
    </row>
    <row r="106" spans="1:15" x14ac:dyDescent="0.25">
      <c r="A106" s="46" t="s">
        <v>84</v>
      </c>
      <c r="B106" s="47" t="s">
        <v>55</v>
      </c>
      <c r="C106" s="48">
        <f>(0.023*1.38)+(2.76*0.018)</f>
        <v>8.1419999999999992E-2</v>
      </c>
      <c r="D106" s="49">
        <v>90</v>
      </c>
      <c r="E106" s="49">
        <f t="shared" si="16"/>
        <v>7.33</v>
      </c>
      <c r="F106" s="46"/>
      <c r="G106" s="47"/>
      <c r="H106" s="48"/>
      <c r="I106" s="49"/>
      <c r="J106" s="49"/>
      <c r="K106" s="46"/>
      <c r="L106" s="47"/>
      <c r="M106" s="48"/>
      <c r="N106" s="49"/>
      <c r="O106" s="49"/>
    </row>
    <row r="107" spans="1:15" x14ac:dyDescent="0.25">
      <c r="A107" s="46" t="s">
        <v>85</v>
      </c>
      <c r="B107" s="47" t="s">
        <v>57</v>
      </c>
      <c r="C107" s="48">
        <f>(0.023*2.1)+(4.2*0.018)+0.005</f>
        <v>0.12890000000000001</v>
      </c>
      <c r="D107" s="49">
        <v>20.5</v>
      </c>
      <c r="E107" s="49">
        <f t="shared" si="16"/>
        <v>2.64</v>
      </c>
      <c r="F107" s="46"/>
      <c r="G107" s="47"/>
      <c r="H107" s="48"/>
      <c r="I107" s="49"/>
      <c r="J107" s="49"/>
      <c r="K107" s="46"/>
      <c r="L107" s="47"/>
      <c r="M107" s="48"/>
      <c r="N107" s="49"/>
      <c r="O107" s="49"/>
    </row>
    <row r="108" spans="1:15" x14ac:dyDescent="0.25">
      <c r="A108" s="46" t="s">
        <v>86</v>
      </c>
      <c r="B108" s="47" t="s">
        <v>57</v>
      </c>
      <c r="C108" s="48">
        <f>(88*0.018)</f>
        <v>1.5839999999999999</v>
      </c>
      <c r="D108" s="49">
        <v>10.16</v>
      </c>
      <c r="E108" s="49">
        <f t="shared" si="16"/>
        <v>16.09</v>
      </c>
      <c r="F108" s="46"/>
      <c r="G108" s="47"/>
      <c r="H108" s="48"/>
      <c r="I108" s="49"/>
      <c r="J108" s="49"/>
      <c r="K108" s="46"/>
      <c r="L108" s="47"/>
      <c r="M108" s="48"/>
      <c r="N108" s="49"/>
      <c r="O108" s="49"/>
    </row>
    <row r="109" spans="1:15" x14ac:dyDescent="0.25">
      <c r="A109" s="46" t="s">
        <v>87</v>
      </c>
      <c r="B109" s="47" t="s">
        <v>88</v>
      </c>
      <c r="C109" s="48">
        <f>37*2</f>
        <v>74</v>
      </c>
      <c r="D109" s="49">
        <v>0.67</v>
      </c>
      <c r="E109" s="49">
        <f t="shared" si="16"/>
        <v>49.58</v>
      </c>
      <c r="F109" s="46"/>
      <c r="G109" s="47"/>
      <c r="H109" s="48"/>
      <c r="I109" s="49"/>
      <c r="J109" s="49">
        <f t="shared" si="17"/>
        <v>0</v>
      </c>
      <c r="K109" s="46"/>
      <c r="L109" s="47"/>
      <c r="M109" s="48"/>
      <c r="N109" s="49"/>
      <c r="O109" s="49">
        <f t="shared" si="18"/>
        <v>0</v>
      </c>
    </row>
    <row r="110" spans="1:15" x14ac:dyDescent="0.25">
      <c r="A110" s="46" t="s">
        <v>89</v>
      </c>
      <c r="B110" s="47" t="s">
        <v>71</v>
      </c>
      <c r="C110" s="48">
        <f>(0.0184*2)+(0.0276*4.1)</f>
        <v>0.14995999999999998</v>
      </c>
      <c r="D110" s="49">
        <v>13</v>
      </c>
      <c r="E110" s="49">
        <f t="shared" si="16"/>
        <v>1.95</v>
      </c>
      <c r="F110" s="92">
        <f>[1]QQP!H17</f>
        <v>203999.98700000002</v>
      </c>
      <c r="G110" s="47"/>
      <c r="H110" s="48"/>
      <c r="I110" s="49"/>
      <c r="J110" s="49"/>
      <c r="K110" s="46"/>
      <c r="L110" s="47"/>
      <c r="M110" s="48"/>
      <c r="N110" s="49"/>
      <c r="O110" s="49"/>
    </row>
    <row r="111" spans="1:15" x14ac:dyDescent="0.25">
      <c r="A111" s="46" t="s">
        <v>90</v>
      </c>
      <c r="B111" s="47" t="s">
        <v>88</v>
      </c>
      <c r="C111" s="48">
        <f>4.1*0.25</f>
        <v>1.0249999999999999</v>
      </c>
      <c r="D111" s="49">
        <v>1.1000000000000001</v>
      </c>
      <c r="E111" s="49">
        <f t="shared" si="16"/>
        <v>1.1299999999999999</v>
      </c>
      <c r="F111" s="46"/>
      <c r="G111" s="47"/>
      <c r="H111" s="48"/>
      <c r="I111" s="49"/>
      <c r="J111" s="49"/>
      <c r="K111" s="46"/>
      <c r="L111" s="47"/>
      <c r="M111" s="48"/>
      <c r="N111" s="49"/>
      <c r="O111" s="49"/>
    </row>
    <row r="112" spans="1:15" ht="14.45" customHeight="1" x14ac:dyDescent="0.25">
      <c r="A112" s="46" t="s">
        <v>91</v>
      </c>
      <c r="B112" s="47" t="s">
        <v>92</v>
      </c>
      <c r="C112" s="48">
        <f>4.1*0.05</f>
        <v>0.20499999999999999</v>
      </c>
      <c r="D112" s="49">
        <v>80.02</v>
      </c>
      <c r="E112" s="49">
        <f t="shared" si="16"/>
        <v>16.399999999999999</v>
      </c>
      <c r="F112" s="46"/>
      <c r="G112" s="47"/>
      <c r="H112" s="48"/>
      <c r="I112" s="49"/>
      <c r="J112" s="49">
        <f t="shared" si="17"/>
        <v>0</v>
      </c>
      <c r="K112" s="46"/>
      <c r="L112" s="47"/>
      <c r="M112" s="48"/>
      <c r="N112" s="49"/>
      <c r="O112" s="49">
        <f t="shared" si="18"/>
        <v>0</v>
      </c>
    </row>
    <row r="113" spans="1:15" ht="11.25" customHeight="1" x14ac:dyDescent="0.25">
      <c r="A113" s="55" t="s">
        <v>60</v>
      </c>
      <c r="B113" s="56"/>
      <c r="C113" s="57" t="s">
        <v>60</v>
      </c>
      <c r="D113" s="58"/>
      <c r="E113" s="60">
        <f>SUM(E99:E112)</f>
        <v>265.95999999999998</v>
      </c>
      <c r="F113" s="55" t="s">
        <v>60</v>
      </c>
      <c r="G113" s="56"/>
      <c r="H113" s="57" t="s">
        <v>60</v>
      </c>
      <c r="I113" s="58"/>
      <c r="J113" s="60">
        <f>SUM(J99:J105)</f>
        <v>0</v>
      </c>
      <c r="K113" s="55" t="s">
        <v>60</v>
      </c>
      <c r="L113" s="56"/>
      <c r="M113" s="57" t="s">
        <v>60</v>
      </c>
      <c r="N113" s="58"/>
      <c r="O113" s="60">
        <f>SUM(O99:O105)</f>
        <v>0</v>
      </c>
    </row>
    <row r="114" spans="1:15" ht="17.100000000000001" customHeight="1" x14ac:dyDescent="0.25">
      <c r="A114" s="61" t="s">
        <v>61</v>
      </c>
      <c r="B114" s="62"/>
      <c r="C114" s="63"/>
      <c r="D114" s="64"/>
      <c r="E114" s="60">
        <f>E92+E98+E113</f>
        <v>611.21</v>
      </c>
      <c r="F114" s="61" t="s">
        <v>61</v>
      </c>
      <c r="G114" s="62"/>
      <c r="H114" s="63"/>
      <c r="I114" s="64"/>
      <c r="J114" s="60">
        <f>J92+J98+J113</f>
        <v>0</v>
      </c>
      <c r="K114" s="61" t="s">
        <v>61</v>
      </c>
      <c r="L114" s="62"/>
      <c r="M114" s="63"/>
      <c r="N114" s="64"/>
      <c r="O114" s="60">
        <f>O92+O98+O113</f>
        <v>0</v>
      </c>
    </row>
    <row r="115" spans="1:15" x14ac:dyDescent="0.25">
      <c r="A115" s="61" t="s">
        <v>62</v>
      </c>
      <c r="B115" s="65"/>
      <c r="C115" s="65" t="s">
        <v>63</v>
      </c>
      <c r="D115" s="66">
        <f>[1]DadosBDI!$C$4</f>
        <v>30</v>
      </c>
      <c r="E115" s="67">
        <f>ROUND(E114*D115/100,2)</f>
        <v>183.36</v>
      </c>
      <c r="F115" s="61" t="s">
        <v>62</v>
      </c>
      <c r="G115" s="65"/>
      <c r="H115" s="65" t="s">
        <v>63</v>
      </c>
      <c r="I115" s="66">
        <f>[1]DadosBDI!$C$4</f>
        <v>30</v>
      </c>
      <c r="J115" s="67">
        <f>ROUND(J114*I115/100,2)</f>
        <v>0</v>
      </c>
      <c r="K115" s="61" t="s">
        <v>62</v>
      </c>
      <c r="L115" s="65"/>
      <c r="M115" s="65" t="s">
        <v>63</v>
      </c>
      <c r="N115" s="66">
        <f>[1]DadosBDI!$C$4</f>
        <v>30</v>
      </c>
      <c r="O115" s="67">
        <f>ROUND(O114*N115/100,2)</f>
        <v>0</v>
      </c>
    </row>
    <row r="116" spans="1:15" s="93" customFormat="1" ht="13.5" customHeight="1" x14ac:dyDescent="0.25">
      <c r="A116" s="68" t="s">
        <v>64</v>
      </c>
      <c r="B116" s="69"/>
      <c r="C116" s="69"/>
      <c r="D116" s="70"/>
      <c r="E116" s="71">
        <f>ROUND(SUM(E114:E115),2)+0.01</f>
        <v>794.58</v>
      </c>
      <c r="F116" s="68" t="s">
        <v>64</v>
      </c>
      <c r="G116" s="69"/>
      <c r="H116" s="69"/>
      <c r="I116" s="70"/>
      <c r="J116" s="71">
        <f>ROUND(SUM(J114:J115),2)</f>
        <v>0</v>
      </c>
      <c r="K116" s="68" t="s">
        <v>64</v>
      </c>
      <c r="L116" s="69"/>
      <c r="M116" s="69"/>
      <c r="N116" s="70"/>
      <c r="O116" s="71">
        <f>ROUND(SUM(O114:O115),2)</f>
        <v>0</v>
      </c>
    </row>
    <row r="117" spans="1:15" ht="12" customHeight="1" x14ac:dyDescent="0.25">
      <c r="A117" s="35"/>
      <c r="B117" s="35"/>
      <c r="C117" s="35"/>
      <c r="D117" s="36"/>
      <c r="E117" s="36"/>
      <c r="F117" s="35"/>
      <c r="G117" s="35"/>
      <c r="H117" s="35"/>
      <c r="I117" s="36"/>
      <c r="J117" s="36"/>
      <c r="K117" s="35"/>
      <c r="L117" s="35"/>
      <c r="M117" s="35"/>
      <c r="N117" s="36"/>
      <c r="O117" s="36"/>
    </row>
    <row r="118" spans="1:15" ht="14.25" customHeight="1" x14ac:dyDescent="0.25">
      <c r="A118" s="37" t="s">
        <v>93</v>
      </c>
      <c r="B118" s="38"/>
      <c r="C118" s="38"/>
      <c r="D118" s="39"/>
      <c r="E118" s="40"/>
      <c r="F118" s="37" t="s">
        <v>94</v>
      </c>
      <c r="G118" s="38"/>
      <c r="H118" s="38"/>
      <c r="I118" s="39"/>
      <c r="J118" s="40"/>
      <c r="K118" s="37" t="s">
        <v>95</v>
      </c>
      <c r="L118" s="38"/>
      <c r="M118" s="38"/>
      <c r="N118" s="39"/>
      <c r="O118" s="40"/>
    </row>
    <row r="119" spans="1:15" ht="9.9499999999999993" customHeight="1" x14ac:dyDescent="0.25">
      <c r="A119" s="41" t="s">
        <v>3</v>
      </c>
      <c r="B119" s="41" t="s">
        <v>41</v>
      </c>
      <c r="C119" s="42" t="s">
        <v>42</v>
      </c>
      <c r="D119" s="42" t="s">
        <v>43</v>
      </c>
      <c r="E119" s="42" t="s">
        <v>44</v>
      </c>
      <c r="F119" s="41" t="s">
        <v>3</v>
      </c>
      <c r="G119" s="41" t="s">
        <v>41</v>
      </c>
      <c r="H119" s="42" t="s">
        <v>42</v>
      </c>
      <c r="I119" s="42" t="s">
        <v>43</v>
      </c>
      <c r="J119" s="42" t="s">
        <v>44</v>
      </c>
      <c r="K119" s="41" t="s">
        <v>3</v>
      </c>
      <c r="L119" s="41" t="s">
        <v>41</v>
      </c>
      <c r="M119" s="42" t="s">
        <v>42</v>
      </c>
      <c r="N119" s="42" t="s">
        <v>43</v>
      </c>
      <c r="O119" s="42" t="s">
        <v>44</v>
      </c>
    </row>
    <row r="120" spans="1:15" ht="52.5" customHeight="1" x14ac:dyDescent="0.25">
      <c r="A120" s="43" t="str">
        <f>[1]QQP!D15</f>
        <v>PORTÃO DE FERRO 1/2" C/ FERRAGENS (INCL. PINT. ANTI-CORROSIVA)</v>
      </c>
      <c r="B120" s="43" t="str">
        <f>[1]QQP!E15</f>
        <v>M2</v>
      </c>
      <c r="C120" s="43">
        <f>[1]QQP!F15</f>
        <v>8</v>
      </c>
      <c r="D120" s="43"/>
      <c r="E120" s="44">
        <f>[1]DadosBDI!$C$13</f>
        <v>45369</v>
      </c>
      <c r="F120" s="43"/>
      <c r="G120" s="43"/>
      <c r="H120" s="43"/>
      <c r="I120" s="43"/>
      <c r="J120" s="44">
        <f>[1]DadosBDI!$C$13</f>
        <v>45369</v>
      </c>
      <c r="K120" s="43"/>
      <c r="L120" s="43"/>
      <c r="M120" s="43"/>
      <c r="N120" s="43"/>
      <c r="O120" s="44">
        <f>[1]DadosBDI!$C$13</f>
        <v>45369</v>
      </c>
    </row>
    <row r="121" spans="1:15" ht="12" customHeight="1" x14ac:dyDescent="0.25">
      <c r="A121" s="41" t="s">
        <v>45</v>
      </c>
      <c r="B121" s="41" t="s">
        <v>4</v>
      </c>
      <c r="C121" s="41" t="s">
        <v>41</v>
      </c>
      <c r="D121" s="42" t="s">
        <v>46</v>
      </c>
      <c r="E121" s="42" t="s">
        <v>47</v>
      </c>
      <c r="F121" s="41" t="s">
        <v>45</v>
      </c>
      <c r="G121" s="41" t="s">
        <v>4</v>
      </c>
      <c r="H121" s="41" t="s">
        <v>41</v>
      </c>
      <c r="I121" s="42" t="s">
        <v>46</v>
      </c>
      <c r="J121" s="42" t="s">
        <v>47</v>
      </c>
      <c r="K121" s="41" t="s">
        <v>45</v>
      </c>
      <c r="L121" s="41" t="s">
        <v>4</v>
      </c>
      <c r="M121" s="41" t="s">
        <v>41</v>
      </c>
      <c r="N121" s="42" t="s">
        <v>46</v>
      </c>
      <c r="O121" s="42" t="s">
        <v>47</v>
      </c>
    </row>
    <row r="122" spans="1:15" ht="9.9499999999999993" customHeight="1" x14ac:dyDescent="0.25">
      <c r="A122" s="46"/>
      <c r="B122" s="47"/>
      <c r="C122" s="48"/>
      <c r="D122" s="49"/>
      <c r="E122" s="49">
        <f>ROUND(C122*D122,2)</f>
        <v>0</v>
      </c>
      <c r="F122" s="46"/>
      <c r="G122" s="47"/>
      <c r="H122" s="48"/>
      <c r="I122" s="49"/>
      <c r="J122" s="49">
        <f>ROUND(H122*I122,2)</f>
        <v>0</v>
      </c>
      <c r="K122" s="46"/>
      <c r="L122" s="47"/>
      <c r="M122" s="48"/>
      <c r="N122" s="49"/>
      <c r="O122" s="49">
        <f>ROUND(M122*N122,2)</f>
        <v>0</v>
      </c>
    </row>
    <row r="123" spans="1:15" ht="12" customHeight="1" x14ac:dyDescent="0.25">
      <c r="A123" s="46"/>
      <c r="B123" s="47"/>
      <c r="C123" s="48"/>
      <c r="D123" s="49"/>
      <c r="E123" s="49">
        <f t="shared" ref="E123:E126" si="19">ROUND(C123*D123,2)</f>
        <v>0</v>
      </c>
      <c r="F123" s="46"/>
      <c r="G123" s="47"/>
      <c r="H123" s="48"/>
      <c r="I123" s="49"/>
      <c r="J123" s="49">
        <f t="shared" ref="J123:J126" si="20">ROUND(H123*I123,2)</f>
        <v>0</v>
      </c>
      <c r="K123" s="46"/>
      <c r="L123" s="47"/>
      <c r="M123" s="48"/>
      <c r="N123" s="49"/>
      <c r="O123" s="49">
        <f t="shared" ref="O123:O126" si="21">ROUND(M123*N123,2)</f>
        <v>0</v>
      </c>
    </row>
    <row r="124" spans="1:15" ht="12" customHeight="1" x14ac:dyDescent="0.25">
      <c r="A124" s="46"/>
      <c r="B124" s="47"/>
      <c r="C124" s="48"/>
      <c r="D124" s="49"/>
      <c r="E124" s="49">
        <f t="shared" si="19"/>
        <v>0</v>
      </c>
      <c r="F124" s="46"/>
      <c r="G124" s="47"/>
      <c r="H124" s="48"/>
      <c r="I124" s="49"/>
      <c r="J124" s="49">
        <f t="shared" si="20"/>
        <v>0</v>
      </c>
      <c r="K124" s="46"/>
      <c r="L124" s="47"/>
      <c r="M124" s="48"/>
      <c r="N124" s="49"/>
      <c r="O124" s="49">
        <f t="shared" si="21"/>
        <v>0</v>
      </c>
    </row>
    <row r="125" spans="1:15" ht="9.9499999999999993" customHeight="1" x14ac:dyDescent="0.25">
      <c r="A125" s="46"/>
      <c r="B125" s="47"/>
      <c r="C125" s="48"/>
      <c r="D125" s="49"/>
      <c r="E125" s="49">
        <f t="shared" si="19"/>
        <v>0</v>
      </c>
      <c r="F125" s="46"/>
      <c r="G125" s="47"/>
      <c r="H125" s="48"/>
      <c r="I125" s="49"/>
      <c r="J125" s="49">
        <f t="shared" si="20"/>
        <v>0</v>
      </c>
      <c r="K125" s="46"/>
      <c r="L125" s="47"/>
      <c r="M125" s="48"/>
      <c r="N125" s="49"/>
      <c r="O125" s="49">
        <f t="shared" si="21"/>
        <v>0</v>
      </c>
    </row>
    <row r="126" spans="1:15" ht="9.9499999999999993" customHeight="1" x14ac:dyDescent="0.25">
      <c r="A126" s="46"/>
      <c r="B126" s="47"/>
      <c r="C126" s="48"/>
      <c r="D126" s="49"/>
      <c r="E126" s="49">
        <f t="shared" si="19"/>
        <v>0</v>
      </c>
      <c r="F126" s="46"/>
      <c r="G126" s="47"/>
      <c r="H126" s="48"/>
      <c r="I126" s="49"/>
      <c r="J126" s="49">
        <f t="shared" si="20"/>
        <v>0</v>
      </c>
      <c r="K126" s="46"/>
      <c r="L126" s="47"/>
      <c r="M126" s="48"/>
      <c r="N126" s="49"/>
      <c r="O126" s="49">
        <f t="shared" si="21"/>
        <v>0</v>
      </c>
    </row>
    <row r="127" spans="1:15" ht="12" customHeight="1" x14ac:dyDescent="0.25">
      <c r="A127" s="50"/>
      <c r="B127" s="51"/>
      <c r="C127" s="52" t="s">
        <v>48</v>
      </c>
      <c r="D127" s="53"/>
      <c r="E127" s="54">
        <f>SUM(E122:E126)</f>
        <v>0</v>
      </c>
      <c r="F127" s="50"/>
      <c r="G127" s="51"/>
      <c r="H127" s="52" t="s">
        <v>48</v>
      </c>
      <c r="I127" s="53"/>
      <c r="J127" s="54">
        <f>SUM(J122:J126)</f>
        <v>0</v>
      </c>
      <c r="K127" s="50"/>
      <c r="L127" s="51"/>
      <c r="M127" s="52" t="s">
        <v>48</v>
      </c>
      <c r="N127" s="53"/>
      <c r="O127" s="54">
        <f>SUM(O122:O126)</f>
        <v>0</v>
      </c>
    </row>
    <row r="128" spans="1:15" s="45" customFormat="1" x14ac:dyDescent="0.25">
      <c r="A128" s="46" t="s">
        <v>49</v>
      </c>
      <c r="B128" s="47" t="s">
        <v>50</v>
      </c>
      <c r="C128" s="48">
        <v>4</v>
      </c>
      <c r="D128" s="49">
        <f>[1]CustoMOb!$C$37</f>
        <v>19.940000000000001</v>
      </c>
      <c r="E128" s="49">
        <f>ROUND(C128*D128,2)</f>
        <v>79.760000000000005</v>
      </c>
      <c r="F128" s="46" t="s">
        <v>49</v>
      </c>
      <c r="G128" s="47" t="s">
        <v>50</v>
      </c>
      <c r="H128" s="48"/>
      <c r="I128" s="49">
        <f>[1]CustoMOb!$C$37</f>
        <v>19.940000000000001</v>
      </c>
      <c r="J128" s="49">
        <f>ROUND(H128*I128,2)</f>
        <v>0</v>
      </c>
      <c r="K128" s="46" t="s">
        <v>49</v>
      </c>
      <c r="L128" s="47" t="s">
        <v>50</v>
      </c>
      <c r="M128" s="48"/>
      <c r="N128" s="49">
        <f>[1]CustoMOb!$C$37</f>
        <v>19.940000000000001</v>
      </c>
      <c r="O128" s="49">
        <f>ROUND(M128*N128,2)</f>
        <v>0</v>
      </c>
    </row>
    <row r="129" spans="1:15" ht="15" customHeight="1" x14ac:dyDescent="0.25">
      <c r="A129" s="46" t="s">
        <v>51</v>
      </c>
      <c r="B129" s="47" t="s">
        <v>50</v>
      </c>
      <c r="C129" s="48">
        <v>4.4000000000000004</v>
      </c>
      <c r="D129" s="49">
        <f>[1]CustoMOb!$D$37</f>
        <v>16.28</v>
      </c>
      <c r="E129" s="49">
        <f>ROUND(C129*D129,2)</f>
        <v>71.63</v>
      </c>
      <c r="F129" s="46" t="s">
        <v>51</v>
      </c>
      <c r="G129" s="47" t="s">
        <v>50</v>
      </c>
      <c r="H129" s="48"/>
      <c r="I129" s="49">
        <f>[1]CustoMOb!$D$37</f>
        <v>16.28</v>
      </c>
      <c r="J129" s="49">
        <f>ROUND(H129*I129,2)</f>
        <v>0</v>
      </c>
      <c r="K129" s="46" t="s">
        <v>51</v>
      </c>
      <c r="L129" s="47" t="s">
        <v>50</v>
      </c>
      <c r="M129" s="48"/>
      <c r="N129" s="49">
        <f>[1]CustoMOb!$D$37</f>
        <v>16.28</v>
      </c>
      <c r="O129" s="49">
        <f>ROUND(M129*N129,2)</f>
        <v>0</v>
      </c>
    </row>
    <row r="130" spans="1:15" ht="18.75" customHeight="1" x14ac:dyDescent="0.25">
      <c r="A130" s="46" t="s">
        <v>52</v>
      </c>
      <c r="B130" s="47" t="s">
        <v>50</v>
      </c>
      <c r="C130" s="48"/>
      <c r="D130" s="49">
        <f>[1]CustoMOb!$E$37</f>
        <v>31.17</v>
      </c>
      <c r="E130" s="49">
        <f>ROUND(C130*D130,2)</f>
        <v>0</v>
      </c>
      <c r="F130" s="46" t="s">
        <v>52</v>
      </c>
      <c r="G130" s="47" t="s">
        <v>50</v>
      </c>
      <c r="H130" s="48"/>
      <c r="I130" s="49">
        <f>[1]CustoMOb!$E$37</f>
        <v>31.17</v>
      </c>
      <c r="J130" s="49">
        <f>ROUND(H130*I130,2)</f>
        <v>0</v>
      </c>
      <c r="K130" s="46" t="s">
        <v>52</v>
      </c>
      <c r="L130" s="47" t="s">
        <v>50</v>
      </c>
      <c r="M130" s="48"/>
      <c r="N130" s="49">
        <f>[1]CustoMOb!$E$37</f>
        <v>31.17</v>
      </c>
      <c r="O130" s="49">
        <f>ROUND(M130*N130,2)</f>
        <v>0</v>
      </c>
    </row>
    <row r="131" spans="1:15" ht="9.9499999999999993" customHeight="1" x14ac:dyDescent="0.25">
      <c r="A131" s="46"/>
      <c r="B131" s="47"/>
      <c r="C131" s="48"/>
      <c r="D131" s="49"/>
      <c r="E131" s="49">
        <f>ROUND(C131*D131,2)</f>
        <v>0</v>
      </c>
      <c r="F131" s="46"/>
      <c r="G131" s="47"/>
      <c r="H131" s="48"/>
      <c r="I131" s="49"/>
      <c r="J131" s="49">
        <f>ROUND(H131*I131,2)</f>
        <v>0</v>
      </c>
      <c r="K131" s="46"/>
      <c r="L131" s="47"/>
      <c r="M131" s="48"/>
      <c r="N131" s="49"/>
      <c r="O131" s="49">
        <f>ROUND(M131*N131,2)</f>
        <v>0</v>
      </c>
    </row>
    <row r="132" spans="1:15" ht="13.5" customHeight="1" x14ac:dyDescent="0.25">
      <c r="A132" s="46"/>
      <c r="B132" s="47"/>
      <c r="C132" s="48"/>
      <c r="D132" s="49"/>
      <c r="E132" s="49">
        <f>ROUND(C132*D132,2)</f>
        <v>0</v>
      </c>
      <c r="F132" s="46"/>
      <c r="G132" s="47"/>
      <c r="H132" s="48"/>
      <c r="I132" s="49"/>
      <c r="J132" s="49">
        <f>ROUND(H132*I132,2)</f>
        <v>0</v>
      </c>
      <c r="K132" s="46"/>
      <c r="L132" s="47"/>
      <c r="M132" s="48"/>
      <c r="N132" s="49"/>
      <c r="O132" s="49">
        <f>ROUND(M132*N132,2)</f>
        <v>0</v>
      </c>
    </row>
    <row r="133" spans="1:15" ht="13.5" customHeight="1" x14ac:dyDescent="0.25">
      <c r="A133" s="55" t="s">
        <v>53</v>
      </c>
      <c r="B133" s="56"/>
      <c r="C133" s="57">
        <f>C122*(C128+C129+C130+C131)</f>
        <v>0</v>
      </c>
      <c r="D133" s="58">
        <f>C122*C132</f>
        <v>0</v>
      </c>
      <c r="E133" s="54">
        <f>SUM(E128:E132)</f>
        <v>151.38999999999999</v>
      </c>
      <c r="F133" s="55" t="s">
        <v>53</v>
      </c>
      <c r="G133" s="56"/>
      <c r="H133" s="57">
        <f>H120*(H128+H129+H130+H131)</f>
        <v>0</v>
      </c>
      <c r="I133" s="58">
        <f>H120*H132</f>
        <v>0</v>
      </c>
      <c r="J133" s="54">
        <f>SUM(J128:J132)</f>
        <v>0</v>
      </c>
      <c r="K133" s="55" t="s">
        <v>53</v>
      </c>
      <c r="L133" s="56"/>
      <c r="M133" s="57">
        <f>M120*(M128+M129+M130+M131)</f>
        <v>0</v>
      </c>
      <c r="N133" s="58">
        <f>M120*M132</f>
        <v>0</v>
      </c>
      <c r="O133" s="54">
        <f>SUM(O128:O132)</f>
        <v>0</v>
      </c>
    </row>
    <row r="134" spans="1:15" ht="15.75" customHeight="1" x14ac:dyDescent="0.25">
      <c r="A134" s="59" t="s">
        <v>96</v>
      </c>
      <c r="B134" s="47" t="s">
        <v>59</v>
      </c>
      <c r="C134" s="48">
        <v>1</v>
      </c>
      <c r="D134" s="49">
        <v>182.39</v>
      </c>
      <c r="E134" s="49">
        <f t="shared" ref="E134:E142" si="22">ROUND(C134*D134,2)</f>
        <v>182.39</v>
      </c>
      <c r="F134" s="59"/>
      <c r="G134" s="47"/>
      <c r="H134" s="48"/>
      <c r="I134" s="49"/>
      <c r="J134" s="49">
        <f t="shared" ref="J134:J142" si="23">ROUND(H134*I134,2)</f>
        <v>0</v>
      </c>
      <c r="K134" s="59"/>
      <c r="L134" s="47"/>
      <c r="M134" s="48"/>
      <c r="N134" s="49"/>
      <c r="O134" s="49">
        <f t="shared" ref="O134:O142" si="24">ROUND(M134*N134,2)</f>
        <v>0</v>
      </c>
    </row>
    <row r="135" spans="1:15" ht="12" customHeight="1" x14ac:dyDescent="0.25">
      <c r="A135" s="46" t="s">
        <v>79</v>
      </c>
      <c r="B135" s="47" t="s">
        <v>78</v>
      </c>
      <c r="C135" s="48">
        <f>0.05*1.21</f>
        <v>6.0499999999999998E-2</v>
      </c>
      <c r="D135" s="49">
        <v>100</v>
      </c>
      <c r="E135" s="49">
        <f t="shared" si="22"/>
        <v>6.05</v>
      </c>
      <c r="F135" s="46"/>
      <c r="G135" s="47"/>
      <c r="H135" s="48"/>
      <c r="I135" s="49"/>
      <c r="J135" s="49">
        <f t="shared" si="23"/>
        <v>0</v>
      </c>
      <c r="K135" s="46"/>
      <c r="L135" s="47"/>
      <c r="M135" s="48"/>
      <c r="N135" s="49"/>
      <c r="O135" s="49">
        <f t="shared" si="24"/>
        <v>0</v>
      </c>
    </row>
    <row r="136" spans="1:15" ht="15" customHeight="1" x14ac:dyDescent="0.25">
      <c r="A136" s="46" t="s">
        <v>80</v>
      </c>
      <c r="B136" s="47" t="s">
        <v>57</v>
      </c>
      <c r="C136" s="48">
        <f>0.05*4.86</f>
        <v>0.24300000000000002</v>
      </c>
      <c r="D136" s="49">
        <v>1.1000000000000001</v>
      </c>
      <c r="E136" s="49">
        <f t="shared" si="22"/>
        <v>0.27</v>
      </c>
      <c r="F136" s="46"/>
      <c r="G136" s="47"/>
      <c r="H136" s="48"/>
      <c r="I136" s="49"/>
      <c r="J136" s="49">
        <f t="shared" si="23"/>
        <v>0</v>
      </c>
      <c r="K136" s="46"/>
      <c r="L136" s="47"/>
      <c r="M136" s="48"/>
      <c r="N136" s="49"/>
      <c r="O136" s="49">
        <f t="shared" si="24"/>
        <v>0</v>
      </c>
    </row>
    <row r="137" spans="1:15" x14ac:dyDescent="0.25">
      <c r="A137" s="46"/>
      <c r="B137" s="47"/>
      <c r="C137" s="48"/>
      <c r="D137" s="49"/>
      <c r="E137" s="49">
        <f t="shared" si="22"/>
        <v>0</v>
      </c>
      <c r="F137" s="46"/>
      <c r="G137" s="47"/>
      <c r="H137" s="48"/>
      <c r="I137" s="49"/>
      <c r="J137" s="49">
        <f t="shared" si="23"/>
        <v>0</v>
      </c>
      <c r="K137" s="46"/>
      <c r="L137" s="47"/>
      <c r="M137" s="48"/>
      <c r="N137" s="49"/>
      <c r="O137" s="49">
        <f t="shared" si="24"/>
        <v>0</v>
      </c>
    </row>
    <row r="138" spans="1:15" x14ac:dyDescent="0.25">
      <c r="A138" s="46"/>
      <c r="B138" s="47"/>
      <c r="C138" s="48"/>
      <c r="D138" s="49"/>
      <c r="E138" s="49">
        <f t="shared" si="22"/>
        <v>0</v>
      </c>
      <c r="F138" s="46"/>
      <c r="G138" s="47"/>
      <c r="H138" s="48"/>
      <c r="I138" s="49"/>
      <c r="J138" s="49">
        <f t="shared" si="23"/>
        <v>0</v>
      </c>
      <c r="K138" s="46"/>
      <c r="L138" s="47"/>
      <c r="M138" s="48"/>
      <c r="N138" s="49"/>
      <c r="O138" s="49">
        <f t="shared" si="24"/>
        <v>0</v>
      </c>
    </row>
    <row r="139" spans="1:15" ht="18" customHeight="1" x14ac:dyDescent="0.25">
      <c r="A139" s="46"/>
      <c r="B139" s="47"/>
      <c r="C139" s="48"/>
      <c r="D139" s="49"/>
      <c r="E139" s="49">
        <f t="shared" si="22"/>
        <v>0</v>
      </c>
      <c r="F139" s="46"/>
      <c r="G139" s="47"/>
      <c r="H139" s="48"/>
      <c r="I139" s="49"/>
      <c r="J139" s="49">
        <f t="shared" si="23"/>
        <v>0</v>
      </c>
      <c r="K139" s="46"/>
      <c r="L139" s="47"/>
      <c r="M139" s="48"/>
      <c r="N139" s="49"/>
      <c r="O139" s="49">
        <f t="shared" si="24"/>
        <v>0</v>
      </c>
    </row>
    <row r="140" spans="1:15" s="34" customFormat="1" ht="18.75" customHeight="1" x14ac:dyDescent="0.25">
      <c r="A140" s="46"/>
      <c r="B140" s="47"/>
      <c r="C140" s="48"/>
      <c r="D140" s="49"/>
      <c r="E140" s="49">
        <f t="shared" si="22"/>
        <v>0</v>
      </c>
      <c r="F140" s="46"/>
      <c r="G140" s="47"/>
      <c r="H140" s="48"/>
      <c r="I140" s="49"/>
      <c r="J140" s="49">
        <f t="shared" si="23"/>
        <v>0</v>
      </c>
      <c r="K140" s="46"/>
      <c r="L140" s="47"/>
      <c r="M140" s="48"/>
      <c r="N140" s="49"/>
      <c r="O140" s="49">
        <f t="shared" si="24"/>
        <v>0</v>
      </c>
    </row>
    <row r="141" spans="1:15" s="34" customFormat="1" ht="13.5" customHeight="1" x14ac:dyDescent="0.25">
      <c r="A141" s="46"/>
      <c r="B141" s="47"/>
      <c r="C141" s="48"/>
      <c r="D141" s="49"/>
      <c r="E141" s="49">
        <f t="shared" si="22"/>
        <v>0</v>
      </c>
      <c r="F141" s="46"/>
      <c r="G141" s="47"/>
      <c r="H141" s="48"/>
      <c r="I141" s="49"/>
      <c r="J141" s="49">
        <f t="shared" si="23"/>
        <v>0</v>
      </c>
      <c r="K141" s="46"/>
      <c r="L141" s="47"/>
      <c r="M141" s="48"/>
      <c r="N141" s="49"/>
      <c r="O141" s="49">
        <f t="shared" si="24"/>
        <v>0</v>
      </c>
    </row>
    <row r="142" spans="1:15" s="34" customFormat="1" ht="9.9499999999999993" customHeight="1" x14ac:dyDescent="0.25">
      <c r="A142" s="46"/>
      <c r="B142" s="47"/>
      <c r="C142" s="48"/>
      <c r="D142" s="49"/>
      <c r="E142" s="49">
        <f t="shared" si="22"/>
        <v>0</v>
      </c>
      <c r="F142" s="46"/>
      <c r="G142" s="47"/>
      <c r="H142" s="48"/>
      <c r="I142" s="49"/>
      <c r="J142" s="49">
        <f t="shared" si="23"/>
        <v>0</v>
      </c>
      <c r="K142" s="46"/>
      <c r="L142" s="47"/>
      <c r="M142" s="48"/>
      <c r="N142" s="49"/>
      <c r="O142" s="49">
        <f t="shared" si="24"/>
        <v>0</v>
      </c>
    </row>
    <row r="143" spans="1:15" s="34" customFormat="1" ht="15.75" customHeight="1" x14ac:dyDescent="0.25">
      <c r="A143" s="55" t="s">
        <v>60</v>
      </c>
      <c r="B143" s="56"/>
      <c r="C143" s="57" t="s">
        <v>60</v>
      </c>
      <c r="D143" s="58"/>
      <c r="E143" s="60">
        <f>SUM(E134:E142)</f>
        <v>188.71</v>
      </c>
      <c r="F143" s="55" t="s">
        <v>60</v>
      </c>
      <c r="G143" s="56"/>
      <c r="H143" s="57" t="s">
        <v>60</v>
      </c>
      <c r="I143" s="58"/>
      <c r="J143" s="60">
        <f>SUM(J134:J142)</f>
        <v>0</v>
      </c>
      <c r="K143" s="55" t="s">
        <v>60</v>
      </c>
      <c r="L143" s="56"/>
      <c r="M143" s="57" t="s">
        <v>60</v>
      </c>
      <c r="N143" s="58"/>
      <c r="O143" s="60">
        <f>SUM(O134:O142)</f>
        <v>0</v>
      </c>
    </row>
    <row r="144" spans="1:15" s="34" customFormat="1" ht="15.75" customHeight="1" x14ac:dyDescent="0.25">
      <c r="A144" s="61" t="s">
        <v>61</v>
      </c>
      <c r="B144" s="62"/>
      <c r="C144" s="63"/>
      <c r="D144" s="64"/>
      <c r="E144" s="60">
        <f>E127+E133+E143</f>
        <v>340.1</v>
      </c>
      <c r="F144" s="61" t="s">
        <v>61</v>
      </c>
      <c r="G144" s="62"/>
      <c r="H144" s="63"/>
      <c r="I144" s="64"/>
      <c r="J144" s="60">
        <f>J127+J133+J143</f>
        <v>0</v>
      </c>
      <c r="K144" s="61" t="s">
        <v>61</v>
      </c>
      <c r="L144" s="62"/>
      <c r="M144" s="63"/>
      <c r="N144" s="64"/>
      <c r="O144" s="60">
        <f>O127+O133+O143</f>
        <v>0</v>
      </c>
    </row>
    <row r="145" spans="1:15" s="34" customFormat="1" ht="14.25" customHeight="1" x14ac:dyDescent="0.25">
      <c r="A145" s="61" t="s">
        <v>62</v>
      </c>
      <c r="B145" s="65"/>
      <c r="C145" s="65" t="s">
        <v>63</v>
      </c>
      <c r="D145" s="66">
        <f>[1]DadosBDI!$C$4</f>
        <v>30</v>
      </c>
      <c r="E145" s="67">
        <f>ROUND(E144*D145/100,2)</f>
        <v>102.03</v>
      </c>
      <c r="F145" s="61" t="s">
        <v>62</v>
      </c>
      <c r="G145" s="65"/>
      <c r="H145" s="65" t="s">
        <v>63</v>
      </c>
      <c r="I145" s="66">
        <f>[1]DadosBDI!$C$4</f>
        <v>30</v>
      </c>
      <c r="J145" s="67">
        <f>ROUND(J144*I145/100,2)</f>
        <v>0</v>
      </c>
      <c r="K145" s="61" t="s">
        <v>62</v>
      </c>
      <c r="L145" s="65"/>
      <c r="M145" s="65" t="s">
        <v>63</v>
      </c>
      <c r="N145" s="66">
        <f>[1]DadosBDI!$C$4</f>
        <v>30</v>
      </c>
      <c r="O145" s="67">
        <f>ROUND(O144*N145/100,2)</f>
        <v>0</v>
      </c>
    </row>
    <row r="146" spans="1:15" ht="12" customHeight="1" x14ac:dyDescent="0.25">
      <c r="A146" s="68" t="s">
        <v>64</v>
      </c>
      <c r="B146" s="69"/>
      <c r="C146" s="69"/>
      <c r="D146" s="70"/>
      <c r="E146" s="71">
        <f>ROUND(SUM(E144:E145),2)</f>
        <v>442.13</v>
      </c>
      <c r="F146" s="68" t="s">
        <v>64</v>
      </c>
      <c r="G146" s="69"/>
      <c r="H146" s="69"/>
      <c r="I146" s="70"/>
      <c r="J146" s="71">
        <f>ROUND(SUM(J144:J145),2)</f>
        <v>0</v>
      </c>
      <c r="K146" s="68" t="s">
        <v>64</v>
      </c>
      <c r="L146" s="69"/>
      <c r="M146" s="69"/>
      <c r="N146" s="70"/>
      <c r="O146" s="71">
        <f>ROUND(SUM(O144:O145),2)</f>
        <v>0</v>
      </c>
    </row>
    <row r="147" spans="1:15" ht="17.100000000000001" customHeight="1" thickBot="1" x14ac:dyDescent="0.3">
      <c r="A147" s="73"/>
      <c r="B147" s="73"/>
      <c r="C147" s="73"/>
      <c r="D147" s="74"/>
      <c r="E147" s="74"/>
      <c r="F147" s="73"/>
      <c r="G147" s="73"/>
      <c r="H147" s="73"/>
      <c r="I147" s="74"/>
      <c r="J147" s="74"/>
      <c r="K147" s="73"/>
      <c r="L147" s="73"/>
      <c r="M147" s="73"/>
      <c r="N147" s="74"/>
      <c r="O147" s="74"/>
    </row>
    <row r="148" spans="1:15" x14ac:dyDescent="0.25">
      <c r="A148" s="75"/>
      <c r="B148" s="76"/>
      <c r="C148" s="77"/>
      <c r="D148" s="77"/>
      <c r="E148" s="78"/>
      <c r="F148" s="75"/>
      <c r="G148" s="76"/>
      <c r="H148" s="77"/>
      <c r="I148" s="77"/>
      <c r="J148" s="78"/>
      <c r="K148" s="75"/>
      <c r="L148" s="76"/>
      <c r="M148" s="77"/>
      <c r="N148" s="77"/>
      <c r="O148" s="78"/>
    </row>
    <row r="149" spans="1:15" s="45" customFormat="1" ht="15.75" customHeight="1" x14ac:dyDescent="0.25">
      <c r="A149" s="79" t="str">
        <f>[1]EncSoci!$A$49</f>
        <v>UBA CONSTRUTORA EIRELI</v>
      </c>
      <c r="B149" s="80" t="s">
        <v>72</v>
      </c>
      <c r="C149" s="81"/>
      <c r="D149" s="81"/>
      <c r="E149" s="82"/>
      <c r="F149" s="79" t="str">
        <f>[1]EncSoci!$A$49</f>
        <v>UBA CONSTRUTORA EIRELI</v>
      </c>
      <c r="G149" s="80" t="s">
        <v>72</v>
      </c>
      <c r="H149" s="81"/>
      <c r="I149" s="81"/>
      <c r="J149" s="82"/>
      <c r="K149" s="79" t="str">
        <f>[1]EncSoci!$A$49</f>
        <v>UBA CONSTRUTORA EIRELI</v>
      </c>
      <c r="L149" s="80" t="s">
        <v>72</v>
      </c>
      <c r="M149" s="81"/>
      <c r="N149" s="81"/>
      <c r="O149" s="82"/>
    </row>
    <row r="150" spans="1:15" x14ac:dyDescent="0.25">
      <c r="A150" s="83" t="str">
        <f>[1]EncSoci!$A$50</f>
        <v>Rua São Francisco, nº 09, Novo São Luis, São Domingos do Araguaia - PA</v>
      </c>
      <c r="B150" s="84" t="str">
        <f>[1]EncSoci!$B$50</f>
        <v>Engº Aristeu Ferreira Gomes</v>
      </c>
      <c r="C150" s="85"/>
      <c r="D150" s="85"/>
      <c r="E150" s="86"/>
      <c r="F150" s="83" t="str">
        <f>[1]EncSoci!$A$50</f>
        <v>Rua São Francisco, nº 09, Novo São Luis, São Domingos do Araguaia - PA</v>
      </c>
      <c r="G150" s="84" t="str">
        <f>[1]EncSoci!$B$50</f>
        <v>Engº Aristeu Ferreira Gomes</v>
      </c>
      <c r="H150" s="85"/>
      <c r="I150" s="85"/>
      <c r="J150" s="86"/>
      <c r="K150" s="83" t="str">
        <f>[1]EncSoci!$A$50</f>
        <v>Rua São Francisco, nº 09, Novo São Luis, São Domingos do Araguaia - PA</v>
      </c>
      <c r="L150" s="84" t="str">
        <f>[1]EncSoci!$B$50</f>
        <v>Engº Aristeu Ferreira Gomes</v>
      </c>
      <c r="M150" s="85"/>
      <c r="N150" s="85"/>
      <c r="O150" s="86"/>
    </row>
    <row r="151" spans="1:15" ht="9.9499999999999993" customHeight="1" thickBot="1" x14ac:dyDescent="0.3">
      <c r="A151" s="87" t="str">
        <f>[1]EncSoci!$A$51</f>
        <v>CNPJ - 36.580.998/0001-98</v>
      </c>
      <c r="B151" s="88" t="str">
        <f>[1]EncSoci!$B$51</f>
        <v>CREA-PA RNP nº 1515293319</v>
      </c>
      <c r="C151" s="89"/>
      <c r="D151" s="89"/>
      <c r="E151" s="90"/>
      <c r="F151" s="87" t="str">
        <f>[1]EncSoci!$A$51</f>
        <v>CNPJ - 36.580.998/0001-98</v>
      </c>
      <c r="G151" s="88" t="str">
        <f>[1]EncSoci!$B$51</f>
        <v>CREA-PA RNP nº 1515293319</v>
      </c>
      <c r="H151" s="89"/>
      <c r="I151" s="89"/>
      <c r="J151" s="90"/>
      <c r="K151" s="87" t="str">
        <f>[1]EncSoci!$A$51</f>
        <v>CNPJ - 36.580.998/0001-98</v>
      </c>
      <c r="L151" s="88" t="str">
        <f>[1]EncSoci!$B$51</f>
        <v>CREA-PA RNP nº 1515293319</v>
      </c>
      <c r="M151" s="89"/>
      <c r="N151" s="89"/>
      <c r="O151" s="90"/>
    </row>
    <row r="152" spans="1:15" ht="9.9499999999999993" customHeight="1" thickBot="1" x14ac:dyDescent="0.3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1:15" ht="15" customHeight="1" thickBot="1" x14ac:dyDescent="0.3">
      <c r="A153" s="31" t="str">
        <f>[1]EncSoci!$A$49</f>
        <v>UBA CONSTRUTORA EIRELI</v>
      </c>
      <c r="B153" s="32"/>
      <c r="C153" s="32"/>
      <c r="D153" s="32"/>
      <c r="E153" s="33"/>
      <c r="F153" s="31" t="str">
        <f>[1]EncSoci!$A$49</f>
        <v>UBA CONSTRUTORA EIRELI</v>
      </c>
      <c r="G153" s="32"/>
      <c r="H153" s="32"/>
      <c r="I153" s="32"/>
      <c r="J153" s="33"/>
      <c r="K153" s="31" t="str">
        <f>[1]EncSoci!$A$49</f>
        <v>UBA CONSTRUTORA EIRELI</v>
      </c>
      <c r="L153" s="32"/>
      <c r="M153" s="32"/>
      <c r="N153" s="32"/>
      <c r="O153" s="33"/>
    </row>
    <row r="154" spans="1:15" ht="12" customHeight="1" x14ac:dyDescent="0.25">
      <c r="A154" s="35"/>
      <c r="B154" s="35"/>
      <c r="C154" s="35"/>
      <c r="D154" s="36"/>
      <c r="E154" s="36"/>
      <c r="F154" s="35"/>
      <c r="G154" s="35"/>
      <c r="H154" s="35"/>
      <c r="I154" s="36"/>
      <c r="J154" s="36"/>
      <c r="K154" s="35"/>
      <c r="L154" s="35"/>
      <c r="M154" s="35"/>
      <c r="N154" s="36"/>
      <c r="O154" s="36"/>
    </row>
    <row r="155" spans="1:15" ht="19.5" customHeight="1" x14ac:dyDescent="0.25">
      <c r="A155" s="37" t="s">
        <v>97</v>
      </c>
      <c r="B155" s="38"/>
      <c r="C155" s="38"/>
      <c r="D155" s="39"/>
      <c r="E155" s="40"/>
      <c r="F155" s="37" t="s">
        <v>98</v>
      </c>
      <c r="G155" s="38"/>
      <c r="H155" s="38"/>
      <c r="I155" s="39"/>
      <c r="J155" s="40"/>
      <c r="K155" s="37" t="s">
        <v>99</v>
      </c>
      <c r="L155" s="38"/>
      <c r="M155" s="38"/>
      <c r="N155" s="39"/>
      <c r="O155" s="40"/>
    </row>
    <row r="156" spans="1:15" ht="9.9499999999999993" customHeight="1" x14ac:dyDescent="0.25">
      <c r="A156" s="41" t="s">
        <v>3</v>
      </c>
      <c r="B156" s="41" t="s">
        <v>41</v>
      </c>
      <c r="C156" s="42" t="s">
        <v>42</v>
      </c>
      <c r="D156" s="42" t="s">
        <v>43</v>
      </c>
      <c r="E156" s="42" t="s">
        <v>44</v>
      </c>
      <c r="F156" s="41" t="s">
        <v>3</v>
      </c>
      <c r="G156" s="41" t="s">
        <v>41</v>
      </c>
      <c r="H156" s="42" t="s">
        <v>42</v>
      </c>
      <c r="I156" s="42" t="s">
        <v>43</v>
      </c>
      <c r="J156" s="42" t="s">
        <v>44</v>
      </c>
      <c r="K156" s="41" t="s">
        <v>3</v>
      </c>
      <c r="L156" s="41" t="s">
        <v>41</v>
      </c>
      <c r="M156" s="42" t="s">
        <v>42</v>
      </c>
      <c r="N156" s="42" t="s">
        <v>43</v>
      </c>
      <c r="O156" s="42" t="s">
        <v>44</v>
      </c>
    </row>
    <row r="157" spans="1:15" x14ac:dyDescent="0.25">
      <c r="A157" s="43"/>
      <c r="B157" s="43"/>
      <c r="C157" s="43"/>
      <c r="D157" s="43"/>
      <c r="E157" s="44">
        <f>[1]DadosBDI!$C$13</f>
        <v>45369</v>
      </c>
      <c r="F157" s="43"/>
      <c r="G157" s="43"/>
      <c r="H157" s="43"/>
      <c r="I157" s="43"/>
      <c r="J157" s="44">
        <f>[1]DadosBDI!$C$13</f>
        <v>45369</v>
      </c>
      <c r="K157" s="43"/>
      <c r="L157" s="43"/>
      <c r="M157" s="43"/>
      <c r="N157" s="43"/>
      <c r="O157" s="44">
        <f>[1]DadosBDI!$C$13</f>
        <v>45369</v>
      </c>
    </row>
    <row r="158" spans="1:15" ht="12" customHeight="1" x14ac:dyDescent="0.25">
      <c r="A158" s="41" t="s">
        <v>45</v>
      </c>
      <c r="B158" s="41" t="s">
        <v>4</v>
      </c>
      <c r="C158" s="41" t="s">
        <v>41</v>
      </c>
      <c r="D158" s="42" t="s">
        <v>46</v>
      </c>
      <c r="E158" s="42" t="s">
        <v>47</v>
      </c>
      <c r="F158" s="41" t="s">
        <v>45</v>
      </c>
      <c r="G158" s="41" t="s">
        <v>4</v>
      </c>
      <c r="H158" s="41" t="s">
        <v>41</v>
      </c>
      <c r="I158" s="42" t="s">
        <v>46</v>
      </c>
      <c r="J158" s="42" t="s">
        <v>47</v>
      </c>
      <c r="K158" s="41" t="s">
        <v>45</v>
      </c>
      <c r="L158" s="41" t="s">
        <v>4</v>
      </c>
      <c r="M158" s="41" t="s">
        <v>41</v>
      </c>
      <c r="N158" s="42" t="s">
        <v>46</v>
      </c>
      <c r="O158" s="42" t="s">
        <v>47</v>
      </c>
    </row>
    <row r="159" spans="1:15" ht="9.9499999999999993" customHeight="1" x14ac:dyDescent="0.25">
      <c r="A159" s="46"/>
      <c r="B159" s="47"/>
      <c r="C159" s="48"/>
      <c r="D159" s="49"/>
      <c r="E159" s="49">
        <f>ROUND(C159*D159,2)</f>
        <v>0</v>
      </c>
      <c r="F159" s="46"/>
      <c r="G159" s="47"/>
      <c r="H159" s="48"/>
      <c r="I159" s="49"/>
      <c r="J159" s="49">
        <f>ROUND(H159*I159,2)</f>
        <v>0</v>
      </c>
      <c r="K159" s="46"/>
      <c r="L159" s="47"/>
      <c r="M159" s="48"/>
      <c r="N159" s="49"/>
      <c r="O159" s="49">
        <f t="shared" ref="O159:O163" si="25">ROUND(M159*N159,2)</f>
        <v>0</v>
      </c>
    </row>
    <row r="160" spans="1:15" ht="12" customHeight="1" x14ac:dyDescent="0.25">
      <c r="A160" s="46"/>
      <c r="B160" s="47"/>
      <c r="C160" s="48"/>
      <c r="D160" s="49"/>
      <c r="E160" s="49">
        <f t="shared" ref="E160:E163" si="26">ROUND(C160*D160,2)</f>
        <v>0</v>
      </c>
      <c r="F160" s="46"/>
      <c r="G160" s="47"/>
      <c r="H160" s="48"/>
      <c r="I160" s="49"/>
      <c r="J160" s="49">
        <f t="shared" ref="J160:J163" si="27">ROUND(H160*I160,2)</f>
        <v>0</v>
      </c>
      <c r="K160" s="46"/>
      <c r="L160" s="47"/>
      <c r="M160" s="48"/>
      <c r="N160" s="49"/>
      <c r="O160" s="49">
        <f t="shared" si="25"/>
        <v>0</v>
      </c>
    </row>
    <row r="161" spans="1:15" x14ac:dyDescent="0.25">
      <c r="A161" s="46"/>
      <c r="B161" s="47"/>
      <c r="C161" s="48"/>
      <c r="D161" s="49"/>
      <c r="E161" s="49">
        <f t="shared" si="26"/>
        <v>0</v>
      </c>
      <c r="F161" s="46"/>
      <c r="G161" s="47"/>
      <c r="H161" s="48"/>
      <c r="I161" s="49"/>
      <c r="J161" s="49">
        <f t="shared" si="27"/>
        <v>0</v>
      </c>
      <c r="K161" s="46"/>
      <c r="L161" s="47"/>
      <c r="M161" s="48"/>
      <c r="N161" s="49"/>
      <c r="O161" s="49">
        <f t="shared" si="25"/>
        <v>0</v>
      </c>
    </row>
    <row r="162" spans="1:15" ht="12.75" customHeight="1" x14ac:dyDescent="0.25">
      <c r="A162" s="46"/>
      <c r="B162" s="47"/>
      <c r="C162" s="48"/>
      <c r="D162" s="49"/>
      <c r="E162" s="49">
        <f t="shared" si="26"/>
        <v>0</v>
      </c>
      <c r="F162" s="46"/>
      <c r="G162" s="47"/>
      <c r="H162" s="48"/>
      <c r="I162" s="49"/>
      <c r="J162" s="49">
        <f t="shared" si="27"/>
        <v>0</v>
      </c>
      <c r="K162" s="46"/>
      <c r="L162" s="47"/>
      <c r="M162" s="48"/>
      <c r="N162" s="49"/>
      <c r="O162" s="49">
        <f t="shared" si="25"/>
        <v>0</v>
      </c>
    </row>
    <row r="163" spans="1:15" ht="9.9499999999999993" customHeight="1" x14ac:dyDescent="0.25">
      <c r="A163" s="46"/>
      <c r="B163" s="47"/>
      <c r="C163" s="48"/>
      <c r="D163" s="49"/>
      <c r="E163" s="49">
        <f t="shared" si="26"/>
        <v>0</v>
      </c>
      <c r="F163" s="46"/>
      <c r="G163" s="47"/>
      <c r="H163" s="48"/>
      <c r="I163" s="49"/>
      <c r="J163" s="49">
        <f t="shared" si="27"/>
        <v>0</v>
      </c>
      <c r="K163" s="46"/>
      <c r="L163" s="47"/>
      <c r="M163" s="48"/>
      <c r="N163" s="49"/>
      <c r="O163" s="49">
        <f t="shared" si="25"/>
        <v>0</v>
      </c>
    </row>
    <row r="164" spans="1:15" ht="9.9499999999999993" customHeight="1" x14ac:dyDescent="0.25">
      <c r="A164" s="50"/>
      <c r="B164" s="51"/>
      <c r="C164" s="52" t="s">
        <v>48</v>
      </c>
      <c r="D164" s="53"/>
      <c r="E164" s="54">
        <f>SUM(E159:E163)</f>
        <v>0</v>
      </c>
      <c r="F164" s="50"/>
      <c r="G164" s="51"/>
      <c r="H164" s="52" t="s">
        <v>48</v>
      </c>
      <c r="I164" s="53"/>
      <c r="J164" s="54">
        <f>SUM(J159:J163)</f>
        <v>0</v>
      </c>
      <c r="K164" s="50"/>
      <c r="L164" s="51"/>
      <c r="M164" s="52" t="s">
        <v>48</v>
      </c>
      <c r="N164" s="53"/>
      <c r="O164" s="54">
        <f>SUM(O159:O163)</f>
        <v>0</v>
      </c>
    </row>
    <row r="165" spans="1:15" ht="9.9499999999999993" customHeight="1" x14ac:dyDescent="0.25">
      <c r="A165" s="46" t="s">
        <v>49</v>
      </c>
      <c r="B165" s="47" t="s">
        <v>50</v>
      </c>
      <c r="C165" s="48"/>
      <c r="D165" s="49">
        <f>[1]CustoMOb!$C$37</f>
        <v>19.940000000000001</v>
      </c>
      <c r="E165" s="49">
        <f>ROUND(C165*D165,2)</f>
        <v>0</v>
      </c>
      <c r="F165" s="46" t="s">
        <v>49</v>
      </c>
      <c r="G165" s="47" t="s">
        <v>50</v>
      </c>
      <c r="H165" s="48"/>
      <c r="I165" s="49">
        <f>[1]CustoMOb!$C$37</f>
        <v>19.940000000000001</v>
      </c>
      <c r="J165" s="49">
        <f>ROUND(H165*I165,2)</f>
        <v>0</v>
      </c>
      <c r="K165" s="46" t="s">
        <v>49</v>
      </c>
      <c r="L165" s="47" t="s">
        <v>50</v>
      </c>
      <c r="M165" s="48"/>
      <c r="N165" s="49">
        <f>[1]CustoMOb!$C$37</f>
        <v>19.940000000000001</v>
      </c>
      <c r="O165" s="49">
        <f>ROUND(M165*N165,2)</f>
        <v>0</v>
      </c>
    </row>
    <row r="166" spans="1:15" ht="9.9499999999999993" customHeight="1" x14ac:dyDescent="0.25">
      <c r="A166" s="46" t="s">
        <v>51</v>
      </c>
      <c r="B166" s="47" t="s">
        <v>50</v>
      </c>
      <c r="C166" s="48"/>
      <c r="D166" s="49">
        <f>[1]CustoMOb!$D$37</f>
        <v>16.28</v>
      </c>
      <c r="E166" s="49">
        <f>ROUND(C166*D166,2)</f>
        <v>0</v>
      </c>
      <c r="F166" s="46" t="s">
        <v>51</v>
      </c>
      <c r="G166" s="47" t="s">
        <v>50</v>
      </c>
      <c r="H166" s="48"/>
      <c r="I166" s="49">
        <f>[1]CustoMOb!$D$37</f>
        <v>16.28</v>
      </c>
      <c r="J166" s="49">
        <f>ROUND(H166*I166,2)</f>
        <v>0</v>
      </c>
      <c r="K166" s="46" t="s">
        <v>51</v>
      </c>
      <c r="L166" s="47" t="s">
        <v>50</v>
      </c>
      <c r="M166" s="48"/>
      <c r="N166" s="49">
        <f>[1]CustoMOb!$D$37</f>
        <v>16.28</v>
      </c>
      <c r="O166" s="49">
        <f>ROUND(M166*N166,2)</f>
        <v>0</v>
      </c>
    </row>
    <row r="167" spans="1:15" ht="9.9499999999999993" customHeight="1" x14ac:dyDescent="0.25">
      <c r="A167" s="46" t="s">
        <v>52</v>
      </c>
      <c r="B167" s="47" t="s">
        <v>50</v>
      </c>
      <c r="C167" s="48"/>
      <c r="D167" s="49">
        <f>[1]CustoMOb!$E$37</f>
        <v>31.17</v>
      </c>
      <c r="E167" s="49">
        <f>ROUND(C167*D167,2)</f>
        <v>0</v>
      </c>
      <c r="F167" s="46" t="s">
        <v>52</v>
      </c>
      <c r="G167" s="47" t="s">
        <v>50</v>
      </c>
      <c r="H167" s="48"/>
      <c r="I167" s="49">
        <f>[1]CustoMOb!$E$37</f>
        <v>31.17</v>
      </c>
      <c r="J167" s="49">
        <f>ROUND(H167*I167,2)</f>
        <v>0</v>
      </c>
      <c r="K167" s="46" t="s">
        <v>52</v>
      </c>
      <c r="L167" s="47" t="s">
        <v>50</v>
      </c>
      <c r="M167" s="48"/>
      <c r="N167" s="49">
        <f>[1]CustoMOb!$E$37</f>
        <v>31.17</v>
      </c>
      <c r="O167" s="49">
        <f>ROUND(M167*N167,2)</f>
        <v>0</v>
      </c>
    </row>
    <row r="168" spans="1:15" ht="12" customHeight="1" x14ac:dyDescent="0.25">
      <c r="A168" s="46"/>
      <c r="B168" s="47"/>
      <c r="C168" s="48"/>
      <c r="D168" s="49"/>
      <c r="E168" s="49">
        <f>ROUND(C168*D168,2)</f>
        <v>0</v>
      </c>
      <c r="F168" s="46"/>
      <c r="G168" s="47"/>
      <c r="H168" s="48"/>
      <c r="I168" s="49"/>
      <c r="J168" s="49">
        <f>ROUND(H168*I168,2)</f>
        <v>0</v>
      </c>
      <c r="K168" s="46"/>
      <c r="L168" s="47"/>
      <c r="M168" s="48"/>
      <c r="N168" s="49"/>
      <c r="O168" s="49">
        <f>ROUND(M168*N168,2)</f>
        <v>0</v>
      </c>
    </row>
    <row r="169" spans="1:15" ht="15" customHeight="1" x14ac:dyDescent="0.25">
      <c r="A169" s="46"/>
      <c r="B169" s="47"/>
      <c r="C169" s="48"/>
      <c r="D169" s="49"/>
      <c r="E169" s="49">
        <f>ROUND(C169*D169,2)</f>
        <v>0</v>
      </c>
      <c r="F169" s="46"/>
      <c r="G169" s="47"/>
      <c r="H169" s="48"/>
      <c r="I169" s="49"/>
      <c r="J169" s="49">
        <f>ROUND(H169*I169,2)</f>
        <v>0</v>
      </c>
      <c r="K169" s="46"/>
      <c r="L169" s="47"/>
      <c r="M169" s="48"/>
      <c r="N169" s="49"/>
      <c r="O169" s="49">
        <f>ROUND(M169*N169,2)</f>
        <v>0</v>
      </c>
    </row>
    <row r="170" spans="1:15" x14ac:dyDescent="0.25">
      <c r="A170" s="55" t="s">
        <v>53</v>
      </c>
      <c r="B170" s="56"/>
      <c r="C170" s="57">
        <f>C159*(C165+C166+C167+C168)</f>
        <v>0</v>
      </c>
      <c r="D170" s="58">
        <f>C159*C169</f>
        <v>0</v>
      </c>
      <c r="E170" s="54">
        <f>SUM(E165:E169)</f>
        <v>0</v>
      </c>
      <c r="F170" s="55" t="s">
        <v>53</v>
      </c>
      <c r="G170" s="56"/>
      <c r="H170" s="57">
        <f>H157*(H165+H166+H167+H168)</f>
        <v>0</v>
      </c>
      <c r="I170" s="58">
        <f>H157*H169</f>
        <v>0</v>
      </c>
      <c r="J170" s="54">
        <f>SUM(J165:J169)</f>
        <v>0</v>
      </c>
      <c r="K170" s="55" t="s">
        <v>53</v>
      </c>
      <c r="L170" s="56"/>
      <c r="M170" s="57">
        <f>M159*(M165+M166+M167+M168)</f>
        <v>0</v>
      </c>
      <c r="N170" s="58">
        <f>M159*M169</f>
        <v>0</v>
      </c>
      <c r="O170" s="54">
        <f>SUM(O165:O169)</f>
        <v>0</v>
      </c>
    </row>
    <row r="171" spans="1:15" x14ac:dyDescent="0.25">
      <c r="A171" s="59"/>
      <c r="B171" s="47"/>
      <c r="C171" s="48"/>
      <c r="D171" s="49"/>
      <c r="E171" s="49">
        <f t="shared" ref="E171:E179" si="28">ROUND(C171*D171,2)</f>
        <v>0</v>
      </c>
      <c r="F171" s="59"/>
      <c r="G171" s="47"/>
      <c r="H171" s="48"/>
      <c r="I171" s="49"/>
      <c r="J171" s="49">
        <f t="shared" ref="J171:J179" si="29">ROUND(H171*I171,2)</f>
        <v>0</v>
      </c>
      <c r="K171" s="59"/>
      <c r="L171" s="47"/>
      <c r="M171" s="48"/>
      <c r="N171" s="49"/>
      <c r="O171" s="49">
        <f t="shared" ref="O171:O179" si="30">ROUND(M171*N171,2)</f>
        <v>0</v>
      </c>
    </row>
    <row r="172" spans="1:15" ht="18" customHeight="1" x14ac:dyDescent="0.25">
      <c r="A172" s="46"/>
      <c r="B172" s="47"/>
      <c r="C172" s="48"/>
      <c r="D172" s="49"/>
      <c r="E172" s="49">
        <f t="shared" si="28"/>
        <v>0</v>
      </c>
      <c r="F172" s="46"/>
      <c r="G172" s="47"/>
      <c r="H172" s="48"/>
      <c r="I172" s="49"/>
      <c r="J172" s="49">
        <f t="shared" si="29"/>
        <v>0</v>
      </c>
      <c r="K172" s="46"/>
      <c r="L172" s="47"/>
      <c r="M172" s="48"/>
      <c r="N172" s="49"/>
      <c r="O172" s="49">
        <f t="shared" si="30"/>
        <v>0</v>
      </c>
    </row>
    <row r="173" spans="1:15" ht="12" customHeight="1" x14ac:dyDescent="0.25">
      <c r="A173" s="46"/>
      <c r="B173" s="47"/>
      <c r="C173" s="48"/>
      <c r="D173" s="49"/>
      <c r="E173" s="49">
        <f t="shared" si="28"/>
        <v>0</v>
      </c>
      <c r="F173" s="46"/>
      <c r="G173" s="47"/>
      <c r="H173" s="48"/>
      <c r="I173" s="49"/>
      <c r="J173" s="49">
        <f t="shared" si="29"/>
        <v>0</v>
      </c>
      <c r="K173" s="46"/>
      <c r="L173" s="47"/>
      <c r="M173" s="48"/>
      <c r="N173" s="49"/>
      <c r="O173" s="49">
        <f t="shared" si="30"/>
        <v>0</v>
      </c>
    </row>
    <row r="174" spans="1:15" ht="17.100000000000001" customHeight="1" x14ac:dyDescent="0.25">
      <c r="A174" s="46"/>
      <c r="B174" s="47"/>
      <c r="C174" s="48"/>
      <c r="D174" s="49"/>
      <c r="E174" s="49">
        <f t="shared" si="28"/>
        <v>0</v>
      </c>
      <c r="F174" s="46"/>
      <c r="G174" s="47"/>
      <c r="H174" s="48"/>
      <c r="I174" s="49"/>
      <c r="J174" s="49">
        <f t="shared" si="29"/>
        <v>0</v>
      </c>
      <c r="K174" s="46"/>
      <c r="L174" s="47"/>
      <c r="M174" s="48"/>
      <c r="N174" s="49"/>
      <c r="O174" s="49">
        <f t="shared" si="30"/>
        <v>0</v>
      </c>
    </row>
    <row r="175" spans="1:15" x14ac:dyDescent="0.25">
      <c r="A175" s="46"/>
      <c r="B175" s="47"/>
      <c r="C175" s="48"/>
      <c r="D175" s="49"/>
      <c r="E175" s="49">
        <f t="shared" si="28"/>
        <v>0</v>
      </c>
      <c r="F175" s="46"/>
      <c r="G175" s="47"/>
      <c r="H175" s="48"/>
      <c r="I175" s="49"/>
      <c r="J175" s="49">
        <f t="shared" si="29"/>
        <v>0</v>
      </c>
      <c r="K175" s="46"/>
      <c r="L175" s="47"/>
      <c r="M175" s="48"/>
      <c r="N175" s="49"/>
      <c r="O175" s="49">
        <f t="shared" si="30"/>
        <v>0</v>
      </c>
    </row>
    <row r="176" spans="1:15" s="45" customFormat="1" x14ac:dyDescent="0.25">
      <c r="A176" s="46"/>
      <c r="B176" s="47"/>
      <c r="C176" s="48"/>
      <c r="D176" s="49"/>
      <c r="E176" s="49">
        <f t="shared" si="28"/>
        <v>0</v>
      </c>
      <c r="F176" s="46"/>
      <c r="G176" s="47"/>
      <c r="H176" s="48"/>
      <c r="I176" s="49"/>
      <c r="J176" s="49">
        <f t="shared" si="29"/>
        <v>0</v>
      </c>
      <c r="K176" s="46"/>
      <c r="L176" s="47"/>
      <c r="M176" s="48"/>
      <c r="N176" s="49"/>
      <c r="O176" s="49">
        <f t="shared" si="30"/>
        <v>0</v>
      </c>
    </row>
    <row r="177" spans="1:15" x14ac:dyDescent="0.25">
      <c r="A177" s="46"/>
      <c r="B177" s="47"/>
      <c r="C177" s="48"/>
      <c r="D177" s="49"/>
      <c r="E177" s="49">
        <f t="shared" si="28"/>
        <v>0</v>
      </c>
      <c r="F177" s="46"/>
      <c r="G177" s="47"/>
      <c r="H177" s="48"/>
      <c r="I177" s="49"/>
      <c r="J177" s="49">
        <f t="shared" si="29"/>
        <v>0</v>
      </c>
      <c r="K177" s="46"/>
      <c r="L177" s="47"/>
      <c r="M177" s="48"/>
      <c r="N177" s="49"/>
      <c r="O177" s="49">
        <f t="shared" si="30"/>
        <v>0</v>
      </c>
    </row>
    <row r="178" spans="1:15" x14ac:dyDescent="0.25">
      <c r="A178" s="46"/>
      <c r="B178" s="47"/>
      <c r="C178" s="48"/>
      <c r="D178" s="49"/>
      <c r="E178" s="49">
        <f t="shared" si="28"/>
        <v>0</v>
      </c>
      <c r="F178" s="46"/>
      <c r="G178" s="47"/>
      <c r="H178" s="48"/>
      <c r="I178" s="49"/>
      <c r="J178" s="49">
        <f t="shared" si="29"/>
        <v>0</v>
      </c>
      <c r="K178" s="46"/>
      <c r="L178" s="47"/>
      <c r="M178" s="48"/>
      <c r="N178" s="49"/>
      <c r="O178" s="49">
        <f t="shared" si="30"/>
        <v>0</v>
      </c>
    </row>
    <row r="179" spans="1:15" ht="9.9499999999999993" customHeight="1" x14ac:dyDescent="0.25">
      <c r="A179" s="46"/>
      <c r="B179" s="47"/>
      <c r="C179" s="48"/>
      <c r="D179" s="49"/>
      <c r="E179" s="49">
        <f t="shared" si="28"/>
        <v>0</v>
      </c>
      <c r="F179" s="46"/>
      <c r="G179" s="47"/>
      <c r="H179" s="48"/>
      <c r="I179" s="49"/>
      <c r="J179" s="49">
        <f t="shared" si="29"/>
        <v>0</v>
      </c>
      <c r="K179" s="46"/>
      <c r="L179" s="47"/>
      <c r="M179" s="48"/>
      <c r="N179" s="49"/>
      <c r="O179" s="49">
        <f t="shared" si="30"/>
        <v>0</v>
      </c>
    </row>
    <row r="180" spans="1:15" ht="9.9499999999999993" customHeight="1" x14ac:dyDescent="0.25">
      <c r="A180" s="55" t="s">
        <v>60</v>
      </c>
      <c r="B180" s="56"/>
      <c r="C180" s="57" t="s">
        <v>60</v>
      </c>
      <c r="D180" s="58"/>
      <c r="E180" s="60">
        <f>SUM(E171:E179)</f>
        <v>0</v>
      </c>
      <c r="F180" s="55" t="s">
        <v>60</v>
      </c>
      <c r="G180" s="56"/>
      <c r="H180" s="57" t="s">
        <v>60</v>
      </c>
      <c r="I180" s="58"/>
      <c r="J180" s="60">
        <f>SUM(J171:J179)</f>
        <v>0</v>
      </c>
      <c r="K180" s="55" t="s">
        <v>60</v>
      </c>
      <c r="L180" s="56"/>
      <c r="M180" s="57" t="s">
        <v>60</v>
      </c>
      <c r="N180" s="58"/>
      <c r="O180" s="60">
        <f>SUM(O171:O179)</f>
        <v>0</v>
      </c>
    </row>
    <row r="181" spans="1:15" ht="12" customHeight="1" x14ac:dyDescent="0.25">
      <c r="A181" s="61" t="s">
        <v>61</v>
      </c>
      <c r="B181" s="62"/>
      <c r="C181" s="63"/>
      <c r="D181" s="64"/>
      <c r="E181" s="60">
        <f>E164+E170+E180</f>
        <v>0</v>
      </c>
      <c r="F181" s="61" t="s">
        <v>61</v>
      </c>
      <c r="G181" s="62"/>
      <c r="H181" s="63"/>
      <c r="I181" s="64"/>
      <c r="J181" s="60">
        <f>J164+J170+J180</f>
        <v>0</v>
      </c>
      <c r="K181" s="61" t="s">
        <v>61</v>
      </c>
      <c r="L181" s="62"/>
      <c r="M181" s="63"/>
      <c r="N181" s="64"/>
      <c r="O181" s="60">
        <f>O164+O170+O180</f>
        <v>0</v>
      </c>
    </row>
    <row r="182" spans="1:15" ht="12" customHeight="1" x14ac:dyDescent="0.25">
      <c r="A182" s="61" t="s">
        <v>62</v>
      </c>
      <c r="B182" s="65"/>
      <c r="C182" s="65" t="s">
        <v>63</v>
      </c>
      <c r="D182" s="66">
        <f>[1]DadosBDI!$C$4</f>
        <v>30</v>
      </c>
      <c r="E182" s="67">
        <f>ROUND(E181*D182/100,2)</f>
        <v>0</v>
      </c>
      <c r="F182" s="61" t="s">
        <v>62</v>
      </c>
      <c r="G182" s="65"/>
      <c r="H182" s="65" t="s">
        <v>63</v>
      </c>
      <c r="I182" s="66">
        <f>[1]DadosBDI!$C$4</f>
        <v>30</v>
      </c>
      <c r="J182" s="67">
        <f>ROUND(J181*I182/100,2)</f>
        <v>0</v>
      </c>
      <c r="K182" s="61" t="s">
        <v>62</v>
      </c>
      <c r="L182" s="65"/>
      <c r="M182" s="65" t="s">
        <v>63</v>
      </c>
      <c r="N182" s="66">
        <f>[1]DadosBDI!$C$4</f>
        <v>30</v>
      </c>
      <c r="O182" s="67">
        <f>ROUND(O181*N182/100,2)</f>
        <v>0</v>
      </c>
    </row>
    <row r="183" spans="1:15" ht="12.75" customHeight="1" x14ac:dyDescent="0.25">
      <c r="A183" s="68" t="s">
        <v>64</v>
      </c>
      <c r="B183" s="69"/>
      <c r="C183" s="69"/>
      <c r="D183" s="70"/>
      <c r="E183" s="71">
        <f>ROUND(SUM(E181:E182),2)</f>
        <v>0</v>
      </c>
      <c r="F183" s="68" t="s">
        <v>64</v>
      </c>
      <c r="G183" s="69"/>
      <c r="H183" s="69"/>
      <c r="I183" s="70"/>
      <c r="J183" s="71">
        <f>ROUND(SUM(J181:J182),2)</f>
        <v>0</v>
      </c>
      <c r="K183" s="68" t="s">
        <v>64</v>
      </c>
      <c r="L183" s="69"/>
      <c r="M183" s="69"/>
      <c r="N183" s="70"/>
      <c r="O183" s="71">
        <f>ROUND(SUM(O181:O182),2)</f>
        <v>0</v>
      </c>
    </row>
    <row r="184" spans="1:15" ht="12" customHeight="1" x14ac:dyDescent="0.25">
      <c r="A184" s="35"/>
      <c r="B184" s="35"/>
      <c r="C184" s="35"/>
      <c r="D184" s="36"/>
      <c r="E184" s="36"/>
      <c r="F184" s="35"/>
      <c r="G184" s="35"/>
      <c r="H184" s="35"/>
      <c r="I184" s="36"/>
      <c r="J184" s="36"/>
      <c r="K184" s="35"/>
      <c r="L184" s="35"/>
      <c r="M184" s="35"/>
      <c r="N184" s="36"/>
      <c r="O184" s="36"/>
    </row>
    <row r="185" spans="1:15" ht="15" customHeight="1" x14ac:dyDescent="0.25">
      <c r="A185" s="37" t="s">
        <v>100</v>
      </c>
      <c r="B185" s="38"/>
      <c r="C185" s="38"/>
      <c r="D185" s="39"/>
      <c r="E185" s="40"/>
      <c r="F185" s="37" t="s">
        <v>101</v>
      </c>
      <c r="G185" s="38"/>
      <c r="H185" s="38"/>
      <c r="I185" s="39"/>
      <c r="J185" s="40"/>
      <c r="K185" s="37" t="s">
        <v>102</v>
      </c>
      <c r="L185" s="38"/>
      <c r="M185" s="38"/>
      <c r="N185" s="39"/>
      <c r="O185" s="40"/>
    </row>
    <row r="186" spans="1:15" ht="9.9499999999999993" customHeight="1" x14ac:dyDescent="0.25">
      <c r="A186" s="41" t="s">
        <v>3</v>
      </c>
      <c r="B186" s="41" t="s">
        <v>41</v>
      </c>
      <c r="C186" s="42" t="s">
        <v>42</v>
      </c>
      <c r="D186" s="42" t="s">
        <v>43</v>
      </c>
      <c r="E186" s="42" t="s">
        <v>44</v>
      </c>
      <c r="F186" s="41" t="s">
        <v>3</v>
      </c>
      <c r="G186" s="41" t="s">
        <v>41</v>
      </c>
      <c r="H186" s="42" t="s">
        <v>42</v>
      </c>
      <c r="I186" s="42" t="s">
        <v>43</v>
      </c>
      <c r="J186" s="42" t="s">
        <v>44</v>
      </c>
      <c r="K186" s="41" t="s">
        <v>3</v>
      </c>
      <c r="L186" s="41" t="s">
        <v>41</v>
      </c>
      <c r="M186" s="42" t="s">
        <v>42</v>
      </c>
      <c r="N186" s="42" t="s">
        <v>43</v>
      </c>
      <c r="O186" s="42" t="s">
        <v>44</v>
      </c>
    </row>
    <row r="187" spans="1:15" x14ac:dyDescent="0.25">
      <c r="A187" s="43"/>
      <c r="B187" s="43"/>
      <c r="C187" s="43"/>
      <c r="D187" s="43"/>
      <c r="E187" s="44">
        <f>[1]DadosBDI!$C$13</f>
        <v>45369</v>
      </c>
      <c r="F187" s="43"/>
      <c r="G187" s="43"/>
      <c r="H187" s="43"/>
      <c r="I187" s="43"/>
      <c r="J187" s="44">
        <f>[1]DadosBDI!$C$13</f>
        <v>45369</v>
      </c>
      <c r="K187" s="43"/>
      <c r="L187" s="43"/>
      <c r="M187" s="43"/>
      <c r="N187" s="43"/>
      <c r="O187" s="44">
        <f>[1]DadosBDI!$C$13</f>
        <v>45369</v>
      </c>
    </row>
    <row r="188" spans="1:15" ht="12.75" customHeight="1" x14ac:dyDescent="0.25">
      <c r="A188" s="41" t="s">
        <v>45</v>
      </c>
      <c r="B188" s="41" t="s">
        <v>4</v>
      </c>
      <c r="C188" s="41" t="s">
        <v>41</v>
      </c>
      <c r="D188" s="42" t="s">
        <v>46</v>
      </c>
      <c r="E188" s="42" t="s">
        <v>47</v>
      </c>
      <c r="F188" s="41" t="s">
        <v>45</v>
      </c>
      <c r="G188" s="41" t="s">
        <v>4</v>
      </c>
      <c r="H188" s="41" t="s">
        <v>41</v>
      </c>
      <c r="I188" s="42" t="s">
        <v>46</v>
      </c>
      <c r="J188" s="42" t="s">
        <v>47</v>
      </c>
      <c r="K188" s="41" t="s">
        <v>45</v>
      </c>
      <c r="L188" s="41" t="s">
        <v>4</v>
      </c>
      <c r="M188" s="41" t="s">
        <v>41</v>
      </c>
      <c r="N188" s="42" t="s">
        <v>46</v>
      </c>
      <c r="O188" s="42" t="s">
        <v>47</v>
      </c>
    </row>
    <row r="189" spans="1:15" ht="12" customHeight="1" x14ac:dyDescent="0.25">
      <c r="A189" s="46"/>
      <c r="B189" s="47"/>
      <c r="C189" s="48"/>
      <c r="D189" s="49"/>
      <c r="E189" s="49">
        <f>ROUND(C189*D189,2)</f>
        <v>0</v>
      </c>
      <c r="F189" s="46"/>
      <c r="G189" s="47"/>
      <c r="H189" s="48"/>
      <c r="I189" s="49"/>
      <c r="J189" s="49">
        <f>ROUND(H189*I189,2)</f>
        <v>0</v>
      </c>
      <c r="K189" s="46"/>
      <c r="L189" s="47"/>
      <c r="M189" s="48"/>
      <c r="N189" s="49"/>
      <c r="O189" s="49">
        <f>ROUND(M189*N189,2)</f>
        <v>0</v>
      </c>
    </row>
    <row r="190" spans="1:15" ht="9.9499999999999993" customHeight="1" x14ac:dyDescent="0.25">
      <c r="A190" s="46"/>
      <c r="B190" s="47"/>
      <c r="C190" s="48"/>
      <c r="D190" s="49"/>
      <c r="E190" s="49">
        <f t="shared" ref="E190:E191" si="31">ROUND(C190*D190,2)</f>
        <v>0</v>
      </c>
      <c r="F190" s="46"/>
      <c r="G190" s="47"/>
      <c r="H190" s="48"/>
      <c r="I190" s="49"/>
      <c r="J190" s="49"/>
      <c r="K190" s="46"/>
      <c r="L190" s="47"/>
      <c r="M190" s="48"/>
      <c r="N190" s="49"/>
      <c r="O190" s="49">
        <f t="shared" ref="O190:O191" si="32">ROUND(M190*N190,2)</f>
        <v>0</v>
      </c>
    </row>
    <row r="191" spans="1:15" ht="9.9499999999999993" customHeight="1" x14ac:dyDescent="0.25">
      <c r="A191" s="46"/>
      <c r="B191" s="47"/>
      <c r="C191" s="48"/>
      <c r="D191" s="49"/>
      <c r="E191" s="49">
        <f t="shared" si="31"/>
        <v>0</v>
      </c>
      <c r="F191" s="46"/>
      <c r="G191" s="47"/>
      <c r="H191" s="48"/>
      <c r="I191" s="49"/>
      <c r="J191" s="49"/>
      <c r="K191" s="46"/>
      <c r="L191" s="47"/>
      <c r="M191" s="48"/>
      <c r="N191" s="49"/>
      <c r="O191" s="49">
        <f t="shared" si="32"/>
        <v>0</v>
      </c>
    </row>
    <row r="192" spans="1:15" ht="9.9499999999999993" customHeight="1" x14ac:dyDescent="0.25">
      <c r="A192" s="46"/>
      <c r="B192" s="47"/>
      <c r="C192" s="48"/>
      <c r="D192" s="49"/>
      <c r="E192" s="49">
        <f>ROUND(C192*D192,2)</f>
        <v>0</v>
      </c>
      <c r="F192" s="46"/>
      <c r="G192" s="47"/>
      <c r="H192" s="48"/>
      <c r="I192" s="49"/>
      <c r="J192" s="49">
        <f>ROUND(H192*I192,2)</f>
        <v>0</v>
      </c>
      <c r="K192" s="46"/>
      <c r="L192" s="47"/>
      <c r="M192" s="48"/>
      <c r="N192" s="49"/>
      <c r="O192" s="49">
        <f>ROUND(M192*N192,2)</f>
        <v>0</v>
      </c>
    </row>
    <row r="193" spans="1:15" ht="9.9499999999999993" customHeight="1" x14ac:dyDescent="0.25">
      <c r="A193" s="46"/>
      <c r="B193" s="47"/>
      <c r="C193" s="48"/>
      <c r="D193" s="49"/>
      <c r="E193" s="49">
        <f>ROUND(C193*D193,2)</f>
        <v>0</v>
      </c>
      <c r="F193" s="46"/>
      <c r="G193" s="47"/>
      <c r="H193" s="48"/>
      <c r="I193" s="49"/>
      <c r="J193" s="49">
        <f>ROUND(H193*I193,2)</f>
        <v>0</v>
      </c>
      <c r="K193" s="46"/>
      <c r="L193" s="47"/>
      <c r="M193" s="48"/>
      <c r="N193" s="49"/>
      <c r="O193" s="49">
        <f>ROUND(M193*N193,2)</f>
        <v>0</v>
      </c>
    </row>
    <row r="194" spans="1:15" ht="15.75" customHeight="1" x14ac:dyDescent="0.25">
      <c r="A194" s="50"/>
      <c r="B194" s="51"/>
      <c r="C194" s="52" t="s">
        <v>48</v>
      </c>
      <c r="D194" s="53"/>
      <c r="E194" s="54">
        <f>SUM(E189:E193)</f>
        <v>0</v>
      </c>
      <c r="F194" s="50"/>
      <c r="G194" s="51"/>
      <c r="H194" s="52" t="s">
        <v>48</v>
      </c>
      <c r="I194" s="53"/>
      <c r="J194" s="54">
        <f>SUM(J189:J193)</f>
        <v>0</v>
      </c>
      <c r="K194" s="50"/>
      <c r="L194" s="51"/>
      <c r="M194" s="52" t="s">
        <v>48</v>
      </c>
      <c r="N194" s="53"/>
      <c r="O194" s="54">
        <f>SUM(O189:O193)</f>
        <v>0</v>
      </c>
    </row>
    <row r="195" spans="1:15" ht="14.25" customHeight="1" x14ac:dyDescent="0.25">
      <c r="A195" s="46" t="s">
        <v>49</v>
      </c>
      <c r="B195" s="47" t="s">
        <v>50</v>
      </c>
      <c r="C195" s="48"/>
      <c r="D195" s="49">
        <f>[1]CustoMOb!$C$37</f>
        <v>19.940000000000001</v>
      </c>
      <c r="E195" s="49">
        <f>ROUND(C195*D195,2)</f>
        <v>0</v>
      </c>
      <c r="F195" s="46" t="s">
        <v>49</v>
      </c>
      <c r="G195" s="47" t="s">
        <v>50</v>
      </c>
      <c r="H195" s="48"/>
      <c r="I195" s="49">
        <f>[1]CustoMOb!$C$37</f>
        <v>19.940000000000001</v>
      </c>
      <c r="J195" s="49">
        <f>ROUND(H195*I195,2)</f>
        <v>0</v>
      </c>
      <c r="K195" s="46" t="s">
        <v>49</v>
      </c>
      <c r="L195" s="47" t="s">
        <v>50</v>
      </c>
      <c r="M195" s="48"/>
      <c r="N195" s="49">
        <f>[1]CustoMOb!$C$37</f>
        <v>19.940000000000001</v>
      </c>
      <c r="O195" s="49">
        <f>ROUND(M195*N195,2)</f>
        <v>0</v>
      </c>
    </row>
    <row r="196" spans="1:15" ht="15" customHeight="1" x14ac:dyDescent="0.25">
      <c r="A196" s="46" t="s">
        <v>51</v>
      </c>
      <c r="B196" s="47" t="s">
        <v>50</v>
      </c>
      <c r="C196" s="48"/>
      <c r="D196" s="49">
        <f>[1]CustoMOb!$D$37</f>
        <v>16.28</v>
      </c>
      <c r="E196" s="49">
        <f>ROUND(C196*D196,2)</f>
        <v>0</v>
      </c>
      <c r="F196" s="46" t="s">
        <v>51</v>
      </c>
      <c r="G196" s="47" t="s">
        <v>50</v>
      </c>
      <c r="H196" s="48"/>
      <c r="I196" s="49">
        <f>[1]CustoMOb!$D$37</f>
        <v>16.28</v>
      </c>
      <c r="J196" s="49">
        <f>ROUND(H196*I196,2)</f>
        <v>0</v>
      </c>
      <c r="K196" s="46" t="s">
        <v>51</v>
      </c>
      <c r="L196" s="47" t="s">
        <v>50</v>
      </c>
      <c r="M196" s="48"/>
      <c r="N196" s="49">
        <f>[1]CustoMOb!$D$37</f>
        <v>16.28</v>
      </c>
      <c r="O196" s="49">
        <f>ROUND(M196*N196,2)</f>
        <v>0</v>
      </c>
    </row>
    <row r="197" spans="1:15" x14ac:dyDescent="0.25">
      <c r="A197" s="46" t="s">
        <v>52</v>
      </c>
      <c r="B197" s="47" t="s">
        <v>50</v>
      </c>
      <c r="C197" s="48"/>
      <c r="D197" s="49">
        <f>[1]CustoMOb!$E$37</f>
        <v>31.17</v>
      </c>
      <c r="E197" s="49">
        <f>ROUND(C197*D197,2)</f>
        <v>0</v>
      </c>
      <c r="F197" s="46" t="s">
        <v>52</v>
      </c>
      <c r="G197" s="47" t="s">
        <v>50</v>
      </c>
      <c r="H197" s="48"/>
      <c r="I197" s="49">
        <f>[1]CustoMOb!$E$37</f>
        <v>31.17</v>
      </c>
      <c r="J197" s="49">
        <f>ROUND(H197*I197,2)</f>
        <v>0</v>
      </c>
      <c r="K197" s="46" t="s">
        <v>52</v>
      </c>
      <c r="L197" s="47" t="s">
        <v>50</v>
      </c>
      <c r="M197" s="48"/>
      <c r="N197" s="49">
        <f>[1]CustoMOb!$E$37</f>
        <v>31.17</v>
      </c>
      <c r="O197" s="49">
        <f>ROUND(M197*N197,2)</f>
        <v>0</v>
      </c>
    </row>
    <row r="198" spans="1:15" x14ac:dyDescent="0.25">
      <c r="A198" s="46"/>
      <c r="B198" s="47"/>
      <c r="C198" s="48"/>
      <c r="D198" s="49"/>
      <c r="E198" s="49">
        <f>ROUND(C198*D198,2)</f>
        <v>0</v>
      </c>
      <c r="F198" s="46"/>
      <c r="G198" s="47"/>
      <c r="H198" s="48"/>
      <c r="I198" s="49"/>
      <c r="J198" s="49">
        <f>ROUND(H198*I198,2)</f>
        <v>0</v>
      </c>
      <c r="K198" s="46"/>
      <c r="L198" s="47"/>
      <c r="M198" s="48"/>
      <c r="N198" s="49"/>
      <c r="O198" s="49">
        <f>ROUND(M198*N198,2)</f>
        <v>0</v>
      </c>
    </row>
    <row r="199" spans="1:15" ht="18" customHeight="1" x14ac:dyDescent="0.25">
      <c r="A199" s="46"/>
      <c r="B199" s="47"/>
      <c r="C199" s="48"/>
      <c r="D199" s="49"/>
      <c r="E199" s="49">
        <f>ROUND(C199*D199,2)</f>
        <v>0</v>
      </c>
      <c r="F199" s="46"/>
      <c r="G199" s="47"/>
      <c r="H199" s="48"/>
      <c r="I199" s="49"/>
      <c r="J199" s="49">
        <f>ROUND(H199*I199,2)</f>
        <v>0</v>
      </c>
      <c r="K199" s="46"/>
      <c r="L199" s="47"/>
      <c r="M199" s="48"/>
      <c r="N199" s="49"/>
      <c r="O199" s="49">
        <f>ROUND(M199*N199,2)</f>
        <v>0</v>
      </c>
    </row>
    <row r="200" spans="1:15" s="34" customFormat="1" x14ac:dyDescent="0.25">
      <c r="A200" s="55" t="s">
        <v>53</v>
      </c>
      <c r="B200" s="56"/>
      <c r="C200" s="57">
        <f>C189*(C195+C196+C197+C198)</f>
        <v>0</v>
      </c>
      <c r="D200" s="58">
        <f>C189*C199</f>
        <v>0</v>
      </c>
      <c r="E200" s="54">
        <f>SUM(E195:E199)</f>
        <v>0</v>
      </c>
      <c r="F200" s="55" t="s">
        <v>53</v>
      </c>
      <c r="G200" s="56"/>
      <c r="H200" s="57" t="e">
        <f>H188*(H195+H196+H197+H198)</f>
        <v>#VALUE!</v>
      </c>
      <c r="I200" s="58" t="e">
        <f>H188*H199</f>
        <v>#VALUE!</v>
      </c>
      <c r="J200" s="54">
        <f>SUM(J195:J199)</f>
        <v>0</v>
      </c>
      <c r="K200" s="55" t="s">
        <v>53</v>
      </c>
      <c r="L200" s="56"/>
      <c r="M200" s="57">
        <f>M185*(M195+M196+M197+M198)</f>
        <v>0</v>
      </c>
      <c r="N200" s="58">
        <f>M185*M199</f>
        <v>0</v>
      </c>
      <c r="O200" s="54">
        <f>SUM(O195:O199)</f>
        <v>0</v>
      </c>
    </row>
    <row r="201" spans="1:15" s="34" customFormat="1" ht="13.5" customHeight="1" x14ac:dyDescent="0.25">
      <c r="A201" s="59"/>
      <c r="B201" s="47"/>
      <c r="C201" s="48"/>
      <c r="D201" s="49"/>
      <c r="E201" s="49">
        <f t="shared" ref="E201:E209" si="33">ROUND(C201*D201,2)</f>
        <v>0</v>
      </c>
      <c r="F201" s="59"/>
      <c r="G201" s="47"/>
      <c r="H201" s="48"/>
      <c r="I201" s="49"/>
      <c r="J201" s="49">
        <f t="shared" ref="J201:J209" si="34">ROUND(H201*I201,2)</f>
        <v>0</v>
      </c>
      <c r="K201" s="59"/>
      <c r="L201" s="47"/>
      <c r="M201" s="48"/>
      <c r="N201" s="49"/>
      <c r="O201" s="49">
        <f t="shared" ref="O201:O209" si="35">ROUND(M201*N201,2)</f>
        <v>0</v>
      </c>
    </row>
    <row r="202" spans="1:15" s="34" customFormat="1" ht="16.5" customHeight="1" x14ac:dyDescent="0.25">
      <c r="A202" s="46"/>
      <c r="B202" s="47"/>
      <c r="C202" s="48"/>
      <c r="D202" s="49"/>
      <c r="E202" s="49">
        <f t="shared" si="33"/>
        <v>0</v>
      </c>
      <c r="F202" s="46"/>
      <c r="G202" s="47"/>
      <c r="H202" s="48"/>
      <c r="I202" s="49"/>
      <c r="J202" s="49">
        <f t="shared" si="34"/>
        <v>0</v>
      </c>
      <c r="K202" s="46"/>
      <c r="L202" s="47"/>
      <c r="M202" s="48"/>
      <c r="N202" s="49"/>
      <c r="O202" s="49">
        <f t="shared" si="35"/>
        <v>0</v>
      </c>
    </row>
    <row r="203" spans="1:15" s="34" customFormat="1" ht="16.5" customHeight="1" x14ac:dyDescent="0.25">
      <c r="A203" s="46"/>
      <c r="B203" s="47"/>
      <c r="C203" s="48"/>
      <c r="D203" s="49"/>
      <c r="E203" s="49">
        <f t="shared" si="33"/>
        <v>0</v>
      </c>
      <c r="F203" s="46"/>
      <c r="G203" s="47"/>
      <c r="H203" s="48"/>
      <c r="I203" s="49"/>
      <c r="J203" s="49">
        <f t="shared" si="34"/>
        <v>0</v>
      </c>
      <c r="K203" s="46"/>
      <c r="L203" s="47"/>
      <c r="M203" s="48"/>
      <c r="N203" s="49"/>
      <c r="O203" s="49">
        <f t="shared" si="35"/>
        <v>0</v>
      </c>
    </row>
    <row r="204" spans="1:15" s="34" customFormat="1" ht="15.75" customHeight="1" x14ac:dyDescent="0.25">
      <c r="A204" s="46"/>
      <c r="B204" s="47"/>
      <c r="C204" s="48"/>
      <c r="D204" s="49"/>
      <c r="E204" s="49">
        <f t="shared" si="33"/>
        <v>0</v>
      </c>
      <c r="F204" s="46"/>
      <c r="G204" s="47"/>
      <c r="H204" s="48"/>
      <c r="I204" s="49"/>
      <c r="J204" s="49">
        <f t="shared" si="34"/>
        <v>0</v>
      </c>
      <c r="K204" s="46"/>
      <c r="L204" s="47"/>
      <c r="M204" s="48"/>
      <c r="N204" s="49"/>
      <c r="O204" s="49">
        <f t="shared" si="35"/>
        <v>0</v>
      </c>
    </row>
    <row r="205" spans="1:15" s="34" customFormat="1" ht="21.95" customHeight="1" x14ac:dyDescent="0.25">
      <c r="A205" s="46"/>
      <c r="B205" s="47"/>
      <c r="C205" s="48"/>
      <c r="D205" s="49"/>
      <c r="E205" s="49">
        <f t="shared" si="33"/>
        <v>0</v>
      </c>
      <c r="F205" s="46"/>
      <c r="G205" s="47"/>
      <c r="H205" s="48"/>
      <c r="I205" s="49"/>
      <c r="J205" s="49">
        <f t="shared" si="34"/>
        <v>0</v>
      </c>
      <c r="K205" s="46"/>
      <c r="L205" s="47"/>
      <c r="M205" s="48"/>
      <c r="N205" s="49"/>
      <c r="O205" s="49">
        <f t="shared" si="35"/>
        <v>0</v>
      </c>
    </row>
    <row r="206" spans="1:15" ht="12" customHeight="1" x14ac:dyDescent="0.25">
      <c r="A206" s="46"/>
      <c r="B206" s="47"/>
      <c r="C206" s="48"/>
      <c r="D206" s="49"/>
      <c r="E206" s="49">
        <f t="shared" si="33"/>
        <v>0</v>
      </c>
      <c r="F206" s="46"/>
      <c r="G206" s="47"/>
      <c r="H206" s="48"/>
      <c r="I206" s="49"/>
      <c r="J206" s="49">
        <f t="shared" si="34"/>
        <v>0</v>
      </c>
      <c r="K206" s="46"/>
      <c r="L206" s="47"/>
      <c r="M206" s="48"/>
      <c r="N206" s="49"/>
      <c r="O206" s="49">
        <f t="shared" si="35"/>
        <v>0</v>
      </c>
    </row>
    <row r="207" spans="1:15" ht="17.100000000000001" customHeight="1" x14ac:dyDescent="0.25">
      <c r="A207" s="46"/>
      <c r="B207" s="47"/>
      <c r="C207" s="48"/>
      <c r="D207" s="49"/>
      <c r="E207" s="49">
        <f t="shared" si="33"/>
        <v>0</v>
      </c>
      <c r="F207" s="46"/>
      <c r="G207" s="47"/>
      <c r="H207" s="48"/>
      <c r="I207" s="49"/>
      <c r="J207" s="49">
        <f t="shared" si="34"/>
        <v>0</v>
      </c>
      <c r="K207" s="46"/>
      <c r="L207" s="47"/>
      <c r="M207" s="48"/>
      <c r="N207" s="49"/>
      <c r="O207" s="49">
        <f t="shared" si="35"/>
        <v>0</v>
      </c>
    </row>
    <row r="208" spans="1:15" x14ac:dyDescent="0.25">
      <c r="A208" s="46"/>
      <c r="B208" s="47"/>
      <c r="C208" s="48"/>
      <c r="D208" s="49"/>
      <c r="E208" s="49">
        <f t="shared" si="33"/>
        <v>0</v>
      </c>
      <c r="F208" s="46"/>
      <c r="G208" s="47"/>
      <c r="H208" s="48"/>
      <c r="I208" s="49"/>
      <c r="J208" s="49">
        <f t="shared" si="34"/>
        <v>0</v>
      </c>
      <c r="K208" s="46"/>
      <c r="L208" s="47"/>
      <c r="M208" s="48"/>
      <c r="N208" s="49"/>
      <c r="O208" s="49">
        <f t="shared" si="35"/>
        <v>0</v>
      </c>
    </row>
    <row r="209" spans="1:15" s="45" customFormat="1" x14ac:dyDescent="0.25">
      <c r="A209" s="46"/>
      <c r="B209" s="47"/>
      <c r="C209" s="48"/>
      <c r="D209" s="49"/>
      <c r="E209" s="49">
        <f t="shared" si="33"/>
        <v>0</v>
      </c>
      <c r="F209" s="46"/>
      <c r="G209" s="47"/>
      <c r="H209" s="48"/>
      <c r="I209" s="49"/>
      <c r="J209" s="49">
        <f t="shared" si="34"/>
        <v>0</v>
      </c>
      <c r="K209" s="46"/>
      <c r="L209" s="47"/>
      <c r="M209" s="48"/>
      <c r="N209" s="49"/>
      <c r="O209" s="49">
        <f t="shared" si="35"/>
        <v>0</v>
      </c>
    </row>
    <row r="210" spans="1:15" x14ac:dyDescent="0.25">
      <c r="A210" s="55" t="s">
        <v>60</v>
      </c>
      <c r="B210" s="56"/>
      <c r="C210" s="57" t="s">
        <v>60</v>
      </c>
      <c r="D210" s="58"/>
      <c r="E210" s="60">
        <f>SUM(E201:E209)</f>
        <v>0</v>
      </c>
      <c r="F210" s="55" t="s">
        <v>60</v>
      </c>
      <c r="G210" s="56"/>
      <c r="H210" s="57" t="s">
        <v>60</v>
      </c>
      <c r="I210" s="58"/>
      <c r="J210" s="60">
        <f>SUM(J201:J209)</f>
        <v>0</v>
      </c>
      <c r="K210" s="55" t="s">
        <v>60</v>
      </c>
      <c r="L210" s="56"/>
      <c r="M210" s="57" t="s">
        <v>60</v>
      </c>
      <c r="N210" s="58"/>
      <c r="O210" s="60">
        <f>SUM(O201:O209)</f>
        <v>0</v>
      </c>
    </row>
    <row r="211" spans="1:15" ht="9.9499999999999993" customHeight="1" x14ac:dyDescent="0.25">
      <c r="A211" s="61" t="s">
        <v>61</v>
      </c>
      <c r="B211" s="62"/>
      <c r="C211" s="63"/>
      <c r="D211" s="64"/>
      <c r="E211" s="60">
        <f>E194+E200+E210</f>
        <v>0</v>
      </c>
      <c r="F211" s="61" t="s">
        <v>61</v>
      </c>
      <c r="G211" s="62"/>
      <c r="H211" s="63"/>
      <c r="I211" s="64"/>
      <c r="J211" s="60">
        <f>J194+J200+J210</f>
        <v>0</v>
      </c>
      <c r="K211" s="61" t="s">
        <v>61</v>
      </c>
      <c r="L211" s="62"/>
      <c r="M211" s="63"/>
      <c r="N211" s="64"/>
      <c r="O211" s="60">
        <f>O194+O200+O210</f>
        <v>0</v>
      </c>
    </row>
    <row r="212" spans="1:15" ht="9.9499999999999993" customHeight="1" x14ac:dyDescent="0.25">
      <c r="A212" s="61" t="s">
        <v>62</v>
      </c>
      <c r="B212" s="65"/>
      <c r="C212" s="65" t="s">
        <v>63</v>
      </c>
      <c r="D212" s="66">
        <f>[1]DadosBDI!$C$4</f>
        <v>30</v>
      </c>
      <c r="E212" s="67">
        <f>ROUND(E211*D212/100,2)</f>
        <v>0</v>
      </c>
      <c r="F212" s="61" t="s">
        <v>62</v>
      </c>
      <c r="G212" s="65"/>
      <c r="H212" s="65" t="s">
        <v>63</v>
      </c>
      <c r="I212" s="66">
        <f>[1]DadosBDI!$C$4</f>
        <v>30</v>
      </c>
      <c r="J212" s="67">
        <f>ROUND(J211*I212/100,2)</f>
        <v>0</v>
      </c>
      <c r="K212" s="61" t="s">
        <v>62</v>
      </c>
      <c r="L212" s="65"/>
      <c r="M212" s="65" t="s">
        <v>63</v>
      </c>
      <c r="N212" s="66">
        <f>[1]DadosBDI!$C$4</f>
        <v>30</v>
      </c>
      <c r="O212" s="67">
        <f>ROUND(O211*N212/100,2)</f>
        <v>0</v>
      </c>
    </row>
    <row r="213" spans="1:15" ht="9.9499999999999993" customHeight="1" x14ac:dyDescent="0.25">
      <c r="A213" s="68" t="s">
        <v>64</v>
      </c>
      <c r="B213" s="69"/>
      <c r="C213" s="69"/>
      <c r="D213" s="70"/>
      <c r="E213" s="71">
        <f>ROUND(SUM(E211:E212),2)</f>
        <v>0</v>
      </c>
      <c r="F213" s="68" t="s">
        <v>64</v>
      </c>
      <c r="G213" s="69"/>
      <c r="H213" s="69"/>
      <c r="I213" s="70"/>
      <c r="J213" s="71">
        <f>ROUND(SUM(J211:J212),2)</f>
        <v>0</v>
      </c>
      <c r="K213" s="68" t="s">
        <v>64</v>
      </c>
      <c r="L213" s="69"/>
      <c r="M213" s="69"/>
      <c r="N213" s="70"/>
      <c r="O213" s="71">
        <f>ROUND(SUM(O211:O212),2)</f>
        <v>0</v>
      </c>
    </row>
    <row r="214" spans="1:15" ht="12" customHeight="1" thickBot="1" x14ac:dyDescent="0.3">
      <c r="A214" s="73"/>
      <c r="B214" s="73"/>
      <c r="C214" s="73"/>
      <c r="D214" s="74"/>
      <c r="E214" s="74"/>
      <c r="F214" s="73"/>
      <c r="G214" s="73"/>
      <c r="H214" s="73"/>
      <c r="I214" s="74"/>
      <c r="J214" s="74"/>
      <c r="K214" s="73"/>
      <c r="L214" s="73"/>
      <c r="M214" s="73"/>
      <c r="N214" s="74"/>
      <c r="O214" s="74"/>
    </row>
    <row r="215" spans="1:15" ht="9.9499999999999993" customHeight="1" x14ac:dyDescent="0.25">
      <c r="A215" s="75"/>
      <c r="B215" s="76"/>
      <c r="C215" s="77"/>
      <c r="D215" s="77"/>
      <c r="E215" s="78"/>
      <c r="F215" s="75"/>
      <c r="G215" s="76"/>
      <c r="H215" s="77"/>
      <c r="I215" s="77"/>
      <c r="J215" s="78"/>
      <c r="K215" s="75"/>
      <c r="L215" s="76"/>
      <c r="M215" s="77"/>
      <c r="N215" s="77"/>
      <c r="O215" s="78"/>
    </row>
    <row r="216" spans="1:15" ht="9.9499999999999993" customHeight="1" x14ac:dyDescent="0.25">
      <c r="A216" s="79" t="str">
        <f>[1]EncSoci!$A$49</f>
        <v>UBA CONSTRUTORA EIRELI</v>
      </c>
      <c r="B216" s="80" t="s">
        <v>72</v>
      </c>
      <c r="C216" s="81"/>
      <c r="D216" s="81"/>
      <c r="E216" s="82"/>
      <c r="F216" s="79" t="str">
        <f>[1]EncSoci!$A$49</f>
        <v>UBA CONSTRUTORA EIRELI</v>
      </c>
      <c r="G216" s="80" t="s">
        <v>72</v>
      </c>
      <c r="H216" s="81"/>
      <c r="I216" s="81"/>
      <c r="J216" s="82"/>
      <c r="K216" s="79" t="str">
        <f>[1]EncSoci!$A$49</f>
        <v>UBA CONSTRUTORA EIRELI</v>
      </c>
      <c r="L216" s="80" t="s">
        <v>72</v>
      </c>
      <c r="M216" s="81"/>
      <c r="N216" s="81"/>
      <c r="O216" s="82"/>
    </row>
    <row r="217" spans="1:15" ht="12" customHeight="1" x14ac:dyDescent="0.25">
      <c r="A217" s="83" t="str">
        <f>[1]EncSoci!$A$50</f>
        <v>Rua São Francisco, nº 09, Novo São Luis, São Domingos do Araguaia - PA</v>
      </c>
      <c r="B217" s="84" t="str">
        <f>[1]EncSoci!$B$50</f>
        <v>Engº Aristeu Ferreira Gomes</v>
      </c>
      <c r="C217" s="85"/>
      <c r="D217" s="85"/>
      <c r="E217" s="86"/>
      <c r="F217" s="83" t="str">
        <f>[1]EncSoci!$A$50</f>
        <v>Rua São Francisco, nº 09, Novo São Luis, São Domingos do Araguaia - PA</v>
      </c>
      <c r="G217" s="84" t="str">
        <f>[1]EncSoci!$B$50</f>
        <v>Engº Aristeu Ferreira Gomes</v>
      </c>
      <c r="H217" s="85"/>
      <c r="I217" s="85"/>
      <c r="J217" s="86"/>
      <c r="K217" s="83" t="str">
        <f>[1]EncSoci!$A$50</f>
        <v>Rua São Francisco, nº 09, Novo São Luis, São Domingos do Araguaia - PA</v>
      </c>
      <c r="L217" s="84" t="str">
        <f>[1]EncSoci!$B$50</f>
        <v>Engº Aristeu Ferreira Gomes</v>
      </c>
      <c r="M217" s="85"/>
      <c r="N217" s="85"/>
      <c r="O217" s="86"/>
    </row>
    <row r="218" spans="1:15" ht="12" customHeight="1" thickBot="1" x14ac:dyDescent="0.3">
      <c r="A218" s="87" t="str">
        <f>[1]EncSoci!$A$51</f>
        <v>CNPJ - 36.580.998/0001-98</v>
      </c>
      <c r="B218" s="88" t="str">
        <f>[1]EncSoci!$B$51</f>
        <v>CREA-PA RNP nº 1515293319</v>
      </c>
      <c r="C218" s="89"/>
      <c r="D218" s="89"/>
      <c r="E218" s="90"/>
      <c r="F218" s="87" t="str">
        <f>[1]EncSoci!$A$51</f>
        <v>CNPJ - 36.580.998/0001-98</v>
      </c>
      <c r="G218" s="88" t="str">
        <f>[1]EncSoci!$B$51</f>
        <v>CREA-PA RNP nº 1515293319</v>
      </c>
      <c r="H218" s="89"/>
      <c r="I218" s="89"/>
      <c r="J218" s="90"/>
      <c r="K218" s="87" t="str">
        <f>[1]EncSoci!$A$51</f>
        <v>CNPJ - 36.580.998/0001-98</v>
      </c>
      <c r="L218" s="88" t="str">
        <f>[1]EncSoci!$B$51</f>
        <v>CREA-PA RNP nº 1515293319</v>
      </c>
      <c r="M218" s="89"/>
      <c r="N218" s="89"/>
      <c r="O218" s="90"/>
    </row>
    <row r="219" spans="1:15" ht="9.9499999999999993" customHeight="1" thickBot="1" x14ac:dyDescent="0.3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1:15" ht="17.25" customHeight="1" thickBot="1" x14ac:dyDescent="0.3">
      <c r="A220" s="31" t="str">
        <f>[1]EncSoci!$A$49</f>
        <v>UBA CONSTRUTORA EIRELI</v>
      </c>
      <c r="B220" s="32"/>
      <c r="C220" s="32"/>
      <c r="D220" s="32"/>
      <c r="E220" s="33"/>
      <c r="F220" s="31" t="str">
        <f>[1]EncSoci!$A$49</f>
        <v>UBA CONSTRUTORA EIRELI</v>
      </c>
      <c r="G220" s="32"/>
      <c r="H220" s="32"/>
      <c r="I220" s="32"/>
      <c r="J220" s="33"/>
      <c r="K220" s="31" t="str">
        <f>[1]EncSoci!$A$49</f>
        <v>UBA CONSTRUTORA EIRELI</v>
      </c>
      <c r="L220" s="32"/>
      <c r="M220" s="32"/>
      <c r="N220" s="32"/>
      <c r="O220" s="33"/>
    </row>
    <row r="221" spans="1:15" ht="10.5" customHeight="1" x14ac:dyDescent="0.25">
      <c r="A221" s="35"/>
      <c r="B221" s="35"/>
      <c r="C221" s="35"/>
      <c r="D221" s="36"/>
      <c r="E221" s="36"/>
      <c r="F221" s="35"/>
      <c r="G221" s="35"/>
      <c r="H221" s="35"/>
      <c r="I221" s="36"/>
      <c r="J221" s="36"/>
      <c r="K221" s="35"/>
      <c r="L221" s="35"/>
      <c r="M221" s="35"/>
      <c r="N221" s="36"/>
      <c r="O221" s="36"/>
    </row>
    <row r="222" spans="1:15" ht="16.5" customHeight="1" x14ac:dyDescent="0.25">
      <c r="A222" s="37" t="s">
        <v>103</v>
      </c>
      <c r="B222" s="38"/>
      <c r="C222" s="38"/>
      <c r="D222" s="39"/>
      <c r="E222" s="40"/>
      <c r="F222" s="37" t="s">
        <v>104</v>
      </c>
      <c r="G222" s="38"/>
      <c r="H222" s="38"/>
      <c r="I222" s="39"/>
      <c r="J222" s="40"/>
      <c r="K222" s="37" t="s">
        <v>105</v>
      </c>
      <c r="L222" s="38"/>
      <c r="M222" s="38"/>
      <c r="N222" s="39"/>
      <c r="O222" s="40"/>
    </row>
    <row r="223" spans="1:15" ht="9.9499999999999993" customHeight="1" x14ac:dyDescent="0.25">
      <c r="A223" s="41" t="s">
        <v>3</v>
      </c>
      <c r="B223" s="41" t="s">
        <v>41</v>
      </c>
      <c r="C223" s="42" t="s">
        <v>42</v>
      </c>
      <c r="D223" s="42" t="s">
        <v>43</v>
      </c>
      <c r="E223" s="42" t="s">
        <v>44</v>
      </c>
      <c r="F223" s="41" t="s">
        <v>3</v>
      </c>
      <c r="G223" s="41" t="s">
        <v>41</v>
      </c>
      <c r="H223" s="42" t="s">
        <v>42</v>
      </c>
      <c r="I223" s="42" t="s">
        <v>43</v>
      </c>
      <c r="J223" s="42" t="s">
        <v>44</v>
      </c>
      <c r="K223" s="41" t="s">
        <v>3</v>
      </c>
      <c r="L223" s="41" t="s">
        <v>41</v>
      </c>
      <c r="M223" s="42" t="s">
        <v>42</v>
      </c>
      <c r="N223" s="42" t="s">
        <v>43</v>
      </c>
      <c r="O223" s="42" t="s">
        <v>44</v>
      </c>
    </row>
    <row r="224" spans="1:15" ht="51" customHeight="1" x14ac:dyDescent="0.25">
      <c r="A224" s="43"/>
      <c r="B224" s="43"/>
      <c r="C224" s="43"/>
      <c r="D224" s="43"/>
      <c r="E224" s="44">
        <f>[1]DadosBDI!$C$13</f>
        <v>45369</v>
      </c>
      <c r="F224" s="43"/>
      <c r="G224" s="43"/>
      <c r="H224" s="43"/>
      <c r="I224" s="43"/>
      <c r="J224" s="44">
        <f>[1]DadosBDI!$C$13</f>
        <v>45369</v>
      </c>
      <c r="K224" s="43"/>
      <c r="L224" s="43"/>
      <c r="M224" s="43"/>
      <c r="N224" s="43"/>
      <c r="O224" s="44">
        <f>[1]DadosBDI!$C$13</f>
        <v>45369</v>
      </c>
    </row>
    <row r="225" spans="1:15" ht="9.9499999999999993" customHeight="1" x14ac:dyDescent="0.25">
      <c r="A225" s="41" t="s">
        <v>45</v>
      </c>
      <c r="B225" s="41" t="s">
        <v>4</v>
      </c>
      <c r="C225" s="41" t="s">
        <v>41</v>
      </c>
      <c r="D225" s="42" t="s">
        <v>46</v>
      </c>
      <c r="E225" s="42" t="s">
        <v>47</v>
      </c>
      <c r="F225" s="41" t="s">
        <v>45</v>
      </c>
      <c r="G225" s="41" t="s">
        <v>4</v>
      </c>
      <c r="H225" s="41" t="s">
        <v>41</v>
      </c>
      <c r="I225" s="42" t="s">
        <v>46</v>
      </c>
      <c r="J225" s="42" t="s">
        <v>47</v>
      </c>
      <c r="K225" s="41" t="s">
        <v>45</v>
      </c>
      <c r="L225" s="41" t="s">
        <v>4</v>
      </c>
      <c r="M225" s="41" t="s">
        <v>41</v>
      </c>
      <c r="N225" s="42" t="s">
        <v>46</v>
      </c>
      <c r="O225" s="42" t="s">
        <v>47</v>
      </c>
    </row>
    <row r="226" spans="1:15" ht="9.9499999999999993" customHeight="1" x14ac:dyDescent="0.25">
      <c r="A226" s="46"/>
      <c r="B226" s="47"/>
      <c r="C226" s="48"/>
      <c r="D226" s="49"/>
      <c r="E226" s="49">
        <f>ROUND(C226*D226,2)</f>
        <v>0</v>
      </c>
      <c r="F226" s="46"/>
      <c r="G226" s="47"/>
      <c r="H226" s="48"/>
      <c r="I226" s="49"/>
      <c r="J226" s="49">
        <f>ROUND(H226*I226,2)</f>
        <v>0</v>
      </c>
      <c r="K226" s="46"/>
      <c r="L226" s="47"/>
      <c r="M226" s="48"/>
      <c r="N226" s="49"/>
      <c r="O226" s="49">
        <f t="shared" ref="O226:O228" si="36">ROUND(M226*N226,2)</f>
        <v>0</v>
      </c>
    </row>
    <row r="227" spans="1:15" ht="9.9499999999999993" customHeight="1" x14ac:dyDescent="0.25">
      <c r="A227" s="46"/>
      <c r="B227" s="47"/>
      <c r="C227" s="48"/>
      <c r="D227" s="49"/>
      <c r="E227" s="49">
        <f>ROUND(C227*D227,2)</f>
        <v>0</v>
      </c>
      <c r="F227" s="46"/>
      <c r="G227" s="47"/>
      <c r="H227" s="48"/>
      <c r="I227" s="49"/>
      <c r="J227" s="49">
        <f t="shared" ref="J227:J228" si="37">ROUND(H227*I227,2)</f>
        <v>0</v>
      </c>
      <c r="K227" s="46"/>
      <c r="L227" s="47"/>
      <c r="M227" s="48"/>
      <c r="N227" s="49"/>
      <c r="O227" s="49">
        <f t="shared" si="36"/>
        <v>0</v>
      </c>
    </row>
    <row r="228" spans="1:15" ht="12" customHeight="1" x14ac:dyDescent="0.25">
      <c r="A228" s="46"/>
      <c r="B228" s="47"/>
      <c r="C228" s="48"/>
      <c r="D228" s="49"/>
      <c r="E228" s="49">
        <f>ROUND(C228*D228,2)</f>
        <v>0</v>
      </c>
      <c r="F228" s="46"/>
      <c r="G228" s="47"/>
      <c r="H228" s="48"/>
      <c r="I228" s="49"/>
      <c r="J228" s="49">
        <f t="shared" si="37"/>
        <v>0</v>
      </c>
      <c r="K228" s="46"/>
      <c r="L228" s="47"/>
      <c r="M228" s="48"/>
      <c r="N228" s="49"/>
      <c r="O228" s="49">
        <f t="shared" si="36"/>
        <v>0</v>
      </c>
    </row>
    <row r="229" spans="1:15" ht="15" customHeight="1" x14ac:dyDescent="0.25">
      <c r="A229" s="46"/>
      <c r="B229" s="47"/>
      <c r="C229" s="48"/>
      <c r="D229" s="49"/>
      <c r="E229" s="49">
        <f>ROUND(C229*D229,2)</f>
        <v>0</v>
      </c>
      <c r="F229" s="46"/>
      <c r="G229" s="47"/>
      <c r="H229" s="48"/>
      <c r="I229" s="49"/>
      <c r="J229" s="49">
        <f>ROUND(H229*I229,2)</f>
        <v>0</v>
      </c>
      <c r="K229" s="46"/>
      <c r="L229" s="47"/>
      <c r="M229" s="48"/>
      <c r="N229" s="49"/>
      <c r="O229" s="49">
        <f>ROUND(M229*N229,2)</f>
        <v>0</v>
      </c>
    </row>
    <row r="230" spans="1:15" x14ac:dyDescent="0.25">
      <c r="A230" s="46"/>
      <c r="B230" s="47"/>
      <c r="C230" s="48"/>
      <c r="D230" s="49"/>
      <c r="E230" s="49">
        <f>ROUND(C230*D230,2)</f>
        <v>0</v>
      </c>
      <c r="F230" s="46"/>
      <c r="G230" s="47"/>
      <c r="H230" s="48"/>
      <c r="I230" s="49"/>
      <c r="J230" s="49">
        <f>ROUND(H230*I230,2)</f>
        <v>0</v>
      </c>
      <c r="K230" s="46"/>
      <c r="L230" s="47"/>
      <c r="M230" s="48"/>
      <c r="N230" s="49"/>
      <c r="O230" s="49">
        <f>ROUND(M230*N230,2)</f>
        <v>0</v>
      </c>
    </row>
    <row r="231" spans="1:15" x14ac:dyDescent="0.25">
      <c r="A231" s="50"/>
      <c r="B231" s="51"/>
      <c r="C231" s="52" t="s">
        <v>48</v>
      </c>
      <c r="D231" s="53"/>
      <c r="E231" s="54">
        <f>SUM(E226:E230)</f>
        <v>0</v>
      </c>
      <c r="F231" s="50"/>
      <c r="G231" s="51"/>
      <c r="H231" s="52" t="s">
        <v>48</v>
      </c>
      <c r="I231" s="53"/>
      <c r="J231" s="54">
        <f>SUM(J226:J230)</f>
        <v>0</v>
      </c>
      <c r="K231" s="50"/>
      <c r="L231" s="51"/>
      <c r="M231" s="52" t="s">
        <v>48</v>
      </c>
      <c r="N231" s="53"/>
      <c r="O231" s="54">
        <f>SUM(O226:O230)</f>
        <v>0</v>
      </c>
    </row>
    <row r="232" spans="1:15" ht="18" customHeight="1" x14ac:dyDescent="0.25">
      <c r="A232" s="46" t="s">
        <v>49</v>
      </c>
      <c r="B232" s="47" t="s">
        <v>50</v>
      </c>
      <c r="C232" s="48"/>
      <c r="D232" s="49">
        <f>[1]CustoMOb!$C$37</f>
        <v>19.940000000000001</v>
      </c>
      <c r="E232" s="49">
        <f>ROUND(C232*D232,2)</f>
        <v>0</v>
      </c>
      <c r="F232" s="46" t="s">
        <v>49</v>
      </c>
      <c r="G232" s="47" t="s">
        <v>50</v>
      </c>
      <c r="H232" s="48"/>
      <c r="I232" s="49">
        <f>[1]CustoMOb!$C$37</f>
        <v>19.940000000000001</v>
      </c>
      <c r="J232" s="49">
        <f>ROUND(H232*I232,2)</f>
        <v>0</v>
      </c>
      <c r="K232" s="46" t="s">
        <v>49</v>
      </c>
      <c r="L232" s="47" t="s">
        <v>50</v>
      </c>
      <c r="M232" s="48"/>
      <c r="N232" s="49">
        <f>[1]CustoMOb!$C$37</f>
        <v>19.940000000000001</v>
      </c>
      <c r="O232" s="49">
        <f>ROUND(M232*N232,2)</f>
        <v>0</v>
      </c>
    </row>
    <row r="233" spans="1:15" ht="12" customHeight="1" x14ac:dyDescent="0.25">
      <c r="A233" s="46" t="s">
        <v>51</v>
      </c>
      <c r="B233" s="47" t="s">
        <v>50</v>
      </c>
      <c r="C233" s="48"/>
      <c r="D233" s="49">
        <f>[1]CustoMOb!$D$37</f>
        <v>16.28</v>
      </c>
      <c r="E233" s="49">
        <f>ROUND(C233*D233,2)</f>
        <v>0</v>
      </c>
      <c r="F233" s="46" t="s">
        <v>51</v>
      </c>
      <c r="G233" s="47" t="s">
        <v>50</v>
      </c>
      <c r="H233" s="48"/>
      <c r="I233" s="49">
        <f>[1]CustoMOb!$D$37</f>
        <v>16.28</v>
      </c>
      <c r="J233" s="49">
        <f>ROUND(H233*I233,2)</f>
        <v>0</v>
      </c>
      <c r="K233" s="46" t="s">
        <v>51</v>
      </c>
      <c r="L233" s="47" t="s">
        <v>50</v>
      </c>
      <c r="M233" s="48"/>
      <c r="N233" s="49">
        <f>[1]CustoMOb!$D$37</f>
        <v>16.28</v>
      </c>
      <c r="O233" s="49">
        <f>ROUND(M233*N233,2)</f>
        <v>0</v>
      </c>
    </row>
    <row r="234" spans="1:15" ht="17.100000000000001" customHeight="1" x14ac:dyDescent="0.25">
      <c r="A234" s="46" t="s">
        <v>52</v>
      </c>
      <c r="B234" s="47" t="s">
        <v>50</v>
      </c>
      <c r="C234" s="48"/>
      <c r="D234" s="49">
        <f>[1]CustoMOb!$E$37</f>
        <v>31.17</v>
      </c>
      <c r="E234" s="49">
        <f>ROUND(C234*D234,2)</f>
        <v>0</v>
      </c>
      <c r="F234" s="46" t="s">
        <v>52</v>
      </c>
      <c r="G234" s="47" t="s">
        <v>50</v>
      </c>
      <c r="H234" s="48"/>
      <c r="I234" s="49">
        <f>[1]CustoMOb!$E$37</f>
        <v>31.17</v>
      </c>
      <c r="J234" s="49">
        <f>ROUND(H234*I234,2)</f>
        <v>0</v>
      </c>
      <c r="K234" s="46" t="s">
        <v>52</v>
      </c>
      <c r="L234" s="47" t="s">
        <v>50</v>
      </c>
      <c r="M234" s="48"/>
      <c r="N234" s="49">
        <f>[1]CustoMOb!$E$37</f>
        <v>31.17</v>
      </c>
      <c r="O234" s="49">
        <f>ROUND(M234*N234,2)</f>
        <v>0</v>
      </c>
    </row>
    <row r="235" spans="1:15" x14ac:dyDescent="0.25">
      <c r="A235" s="46"/>
      <c r="B235" s="47"/>
      <c r="C235" s="48"/>
      <c r="D235" s="49"/>
      <c r="E235" s="49">
        <f>ROUND(C235*D235,2)</f>
        <v>0</v>
      </c>
      <c r="F235" s="46"/>
      <c r="G235" s="47"/>
      <c r="H235" s="48"/>
      <c r="I235" s="49"/>
      <c r="J235" s="49">
        <f>ROUND(H235*I235,2)</f>
        <v>0</v>
      </c>
      <c r="K235" s="46"/>
      <c r="L235" s="47"/>
      <c r="M235" s="48"/>
      <c r="N235" s="49"/>
      <c r="O235" s="49">
        <f>ROUND(M235*N235,2)</f>
        <v>0</v>
      </c>
    </row>
    <row r="236" spans="1:15" s="45" customFormat="1" x14ac:dyDescent="0.25">
      <c r="A236" s="46"/>
      <c r="B236" s="47"/>
      <c r="C236" s="48"/>
      <c r="D236" s="49"/>
      <c r="E236" s="49">
        <f>ROUND(C236*D236,2)</f>
        <v>0</v>
      </c>
      <c r="F236" s="46"/>
      <c r="G236" s="47"/>
      <c r="H236" s="48"/>
      <c r="I236" s="49"/>
      <c r="J236" s="49">
        <f>ROUND(H236*I236,2)</f>
        <v>0</v>
      </c>
      <c r="K236" s="46"/>
      <c r="L236" s="47"/>
      <c r="M236" s="48"/>
      <c r="N236" s="49"/>
      <c r="O236" s="49">
        <f>ROUND(M236*N236,2)</f>
        <v>0</v>
      </c>
    </row>
    <row r="237" spans="1:15" x14ac:dyDescent="0.25">
      <c r="A237" s="55" t="s">
        <v>53</v>
      </c>
      <c r="B237" s="56"/>
      <c r="C237" s="57">
        <f>C226*(C232+C233+C234+C235)</f>
        <v>0</v>
      </c>
      <c r="D237" s="58">
        <f>C226*C236</f>
        <v>0</v>
      </c>
      <c r="E237" s="54">
        <f>SUM(E232:E236)</f>
        <v>0</v>
      </c>
      <c r="F237" s="55" t="s">
        <v>53</v>
      </c>
      <c r="G237" s="56"/>
      <c r="H237" s="57" t="e">
        <f>H223*(H232+H233+H234+H235)</f>
        <v>#VALUE!</v>
      </c>
      <c r="I237" s="58" t="e">
        <f>H223*H236</f>
        <v>#VALUE!</v>
      </c>
      <c r="J237" s="54">
        <f>SUM(J232:J236)</f>
        <v>0</v>
      </c>
      <c r="K237" s="55" t="s">
        <v>53</v>
      </c>
      <c r="L237" s="56"/>
      <c r="M237" s="57">
        <f>M222*(M232+M233+M234+M235)</f>
        <v>0</v>
      </c>
      <c r="N237" s="58">
        <f>M222*M236</f>
        <v>0</v>
      </c>
      <c r="O237" s="54">
        <f>SUM(O232:O236)</f>
        <v>0</v>
      </c>
    </row>
    <row r="238" spans="1:15" ht="9.9499999999999993" customHeight="1" x14ac:dyDescent="0.25">
      <c r="A238" s="59"/>
      <c r="B238" s="47"/>
      <c r="C238" s="48"/>
      <c r="D238" s="49"/>
      <c r="E238" s="49">
        <f t="shared" ref="E238:E246" si="38">ROUND(C238*D238,2)</f>
        <v>0</v>
      </c>
      <c r="F238" s="59"/>
      <c r="G238" s="47"/>
      <c r="H238" s="48"/>
      <c r="I238" s="49"/>
      <c r="J238" s="49">
        <f t="shared" ref="J238:J246" si="39">ROUND(H238*I238,2)</f>
        <v>0</v>
      </c>
      <c r="K238" s="59"/>
      <c r="L238" s="47"/>
      <c r="M238" s="48"/>
      <c r="N238" s="49"/>
      <c r="O238" s="49">
        <f t="shared" ref="O238:O246" si="40">ROUND(M238*N238,2)</f>
        <v>0</v>
      </c>
    </row>
    <row r="239" spans="1:15" ht="9.9499999999999993" customHeight="1" x14ac:dyDescent="0.25">
      <c r="A239" s="46"/>
      <c r="B239" s="47"/>
      <c r="C239" s="48"/>
      <c r="D239" s="49"/>
      <c r="E239" s="49">
        <f t="shared" si="38"/>
        <v>0</v>
      </c>
      <c r="F239" s="46"/>
      <c r="G239" s="47"/>
      <c r="H239" s="48"/>
      <c r="I239" s="49"/>
      <c r="J239" s="49">
        <f t="shared" si="39"/>
        <v>0</v>
      </c>
      <c r="K239" s="46"/>
      <c r="L239" s="47"/>
      <c r="M239" s="48"/>
      <c r="N239" s="49"/>
      <c r="O239" s="49">
        <f t="shared" si="40"/>
        <v>0</v>
      </c>
    </row>
    <row r="240" spans="1:15" ht="9.9499999999999993" customHeight="1" x14ac:dyDescent="0.25">
      <c r="A240" s="46"/>
      <c r="B240" s="47"/>
      <c r="C240" s="48"/>
      <c r="D240" s="49"/>
      <c r="E240" s="49">
        <f t="shared" si="38"/>
        <v>0</v>
      </c>
      <c r="F240" s="46"/>
      <c r="G240" s="47"/>
      <c r="H240" s="48"/>
      <c r="I240" s="49"/>
      <c r="J240" s="49">
        <f t="shared" si="39"/>
        <v>0</v>
      </c>
      <c r="K240" s="46"/>
      <c r="L240" s="47"/>
      <c r="M240" s="48"/>
      <c r="N240" s="49"/>
      <c r="O240" s="49">
        <f t="shared" si="40"/>
        <v>0</v>
      </c>
    </row>
    <row r="241" spans="1:15" ht="12" customHeight="1" x14ac:dyDescent="0.25">
      <c r="A241" s="46"/>
      <c r="B241" s="47"/>
      <c r="C241" s="48"/>
      <c r="D241" s="49"/>
      <c r="E241" s="49">
        <f t="shared" si="38"/>
        <v>0</v>
      </c>
      <c r="F241" s="46"/>
      <c r="G241" s="47"/>
      <c r="H241" s="48"/>
      <c r="I241" s="49"/>
      <c r="J241" s="49">
        <f t="shared" si="39"/>
        <v>0</v>
      </c>
      <c r="K241" s="46"/>
      <c r="L241" s="47"/>
      <c r="M241" s="48"/>
      <c r="N241" s="49"/>
      <c r="O241" s="49">
        <f t="shared" si="40"/>
        <v>0</v>
      </c>
    </row>
    <row r="242" spans="1:15" ht="9.9499999999999993" customHeight="1" x14ac:dyDescent="0.25">
      <c r="A242" s="46"/>
      <c r="B242" s="47"/>
      <c r="C242" s="48"/>
      <c r="D242" s="49"/>
      <c r="E242" s="49">
        <f t="shared" si="38"/>
        <v>0</v>
      </c>
      <c r="F242" s="46"/>
      <c r="G242" s="47"/>
      <c r="H242" s="48"/>
      <c r="I242" s="49"/>
      <c r="J242" s="49">
        <f t="shared" si="39"/>
        <v>0</v>
      </c>
      <c r="K242" s="46"/>
      <c r="L242" s="47"/>
      <c r="M242" s="48"/>
      <c r="N242" s="49"/>
      <c r="O242" s="49">
        <f t="shared" si="40"/>
        <v>0</v>
      </c>
    </row>
    <row r="243" spans="1:15" ht="12" customHeight="1" x14ac:dyDescent="0.25">
      <c r="A243" s="46"/>
      <c r="B243" s="47"/>
      <c r="C243" s="48"/>
      <c r="D243" s="49"/>
      <c r="E243" s="49">
        <f t="shared" si="38"/>
        <v>0</v>
      </c>
      <c r="F243" s="46"/>
      <c r="G243" s="47"/>
      <c r="H243" s="48"/>
      <c r="I243" s="49"/>
      <c r="J243" s="49">
        <f t="shared" si="39"/>
        <v>0</v>
      </c>
      <c r="K243" s="46"/>
      <c r="L243" s="47"/>
      <c r="M243" s="48"/>
      <c r="N243" s="49"/>
      <c r="O243" s="49">
        <f t="shared" si="40"/>
        <v>0</v>
      </c>
    </row>
    <row r="244" spans="1:15" ht="12" customHeight="1" x14ac:dyDescent="0.25">
      <c r="A244" s="46"/>
      <c r="B244" s="47"/>
      <c r="C244" s="48"/>
      <c r="D244" s="49"/>
      <c r="E244" s="49">
        <f t="shared" si="38"/>
        <v>0</v>
      </c>
      <c r="F244" s="46"/>
      <c r="G244" s="47"/>
      <c r="H244" s="48"/>
      <c r="I244" s="49"/>
      <c r="J244" s="49">
        <f t="shared" si="39"/>
        <v>0</v>
      </c>
      <c r="K244" s="46"/>
      <c r="L244" s="47"/>
      <c r="M244" s="48"/>
      <c r="N244" s="49"/>
      <c r="O244" s="49">
        <f t="shared" si="40"/>
        <v>0</v>
      </c>
    </row>
    <row r="245" spans="1:15" ht="9.9499999999999993" customHeight="1" x14ac:dyDescent="0.25">
      <c r="A245" s="46"/>
      <c r="B245" s="47"/>
      <c r="C245" s="48"/>
      <c r="D245" s="49"/>
      <c r="E245" s="49">
        <f t="shared" si="38"/>
        <v>0</v>
      </c>
      <c r="F245" s="46"/>
      <c r="G245" s="47"/>
      <c r="H245" s="48"/>
      <c r="I245" s="49"/>
      <c r="J245" s="49">
        <f t="shared" si="39"/>
        <v>0</v>
      </c>
      <c r="K245" s="46"/>
      <c r="L245" s="47"/>
      <c r="M245" s="48"/>
      <c r="N245" s="49"/>
      <c r="O245" s="49">
        <f t="shared" si="40"/>
        <v>0</v>
      </c>
    </row>
    <row r="246" spans="1:15" ht="9.9499999999999993" customHeight="1" x14ac:dyDescent="0.25">
      <c r="A246" s="46"/>
      <c r="B246" s="47"/>
      <c r="C246" s="48"/>
      <c r="D246" s="49"/>
      <c r="E246" s="49">
        <f t="shared" si="38"/>
        <v>0</v>
      </c>
      <c r="F246" s="46"/>
      <c r="G246" s="47"/>
      <c r="H246" s="48"/>
      <c r="I246" s="49"/>
      <c r="J246" s="49">
        <f t="shared" si="39"/>
        <v>0</v>
      </c>
      <c r="K246" s="46"/>
      <c r="L246" s="47"/>
      <c r="M246" s="48"/>
      <c r="N246" s="49"/>
      <c r="O246" s="49">
        <f t="shared" si="40"/>
        <v>0</v>
      </c>
    </row>
    <row r="247" spans="1:15" ht="12" customHeight="1" x14ac:dyDescent="0.25">
      <c r="A247" s="55" t="s">
        <v>60</v>
      </c>
      <c r="B247" s="56"/>
      <c r="C247" s="57" t="s">
        <v>60</v>
      </c>
      <c r="D247" s="58"/>
      <c r="E247" s="60">
        <f>SUM(E238:E246)</f>
        <v>0</v>
      </c>
      <c r="F247" s="55" t="s">
        <v>60</v>
      </c>
      <c r="G247" s="56"/>
      <c r="H247" s="57" t="s">
        <v>60</v>
      </c>
      <c r="I247" s="58"/>
      <c r="J247" s="60">
        <f>SUM(J238:J246)</f>
        <v>0</v>
      </c>
      <c r="K247" s="55" t="s">
        <v>60</v>
      </c>
      <c r="L247" s="56"/>
      <c r="M247" s="57" t="s">
        <v>60</v>
      </c>
      <c r="N247" s="58"/>
      <c r="O247" s="60">
        <f>SUM(O238:O246)</f>
        <v>0</v>
      </c>
    </row>
    <row r="248" spans="1:15" x14ac:dyDescent="0.25">
      <c r="A248" s="61" t="s">
        <v>61</v>
      </c>
      <c r="B248" s="62"/>
      <c r="C248" s="63"/>
      <c r="D248" s="64"/>
      <c r="E248" s="60">
        <f>E231+E237+E247</f>
        <v>0</v>
      </c>
      <c r="F248" s="61" t="s">
        <v>61</v>
      </c>
      <c r="G248" s="62"/>
      <c r="H248" s="63"/>
      <c r="I248" s="64"/>
      <c r="J248" s="60">
        <f>J231+J237+J247</f>
        <v>0</v>
      </c>
      <c r="K248" s="61" t="s">
        <v>61</v>
      </c>
      <c r="L248" s="62"/>
      <c r="M248" s="63"/>
      <c r="N248" s="64"/>
      <c r="O248" s="60">
        <f>O231+O237+O247</f>
        <v>0</v>
      </c>
    </row>
    <row r="249" spans="1:15" ht="9.9499999999999993" customHeight="1" x14ac:dyDescent="0.25">
      <c r="A249" s="61" t="s">
        <v>62</v>
      </c>
      <c r="B249" s="65"/>
      <c r="C249" s="65" t="s">
        <v>63</v>
      </c>
      <c r="D249" s="66">
        <f>[1]DadosBDI!$C$4</f>
        <v>30</v>
      </c>
      <c r="E249" s="67">
        <f>ROUND(E248*D249/100,2)</f>
        <v>0</v>
      </c>
      <c r="F249" s="61" t="s">
        <v>62</v>
      </c>
      <c r="G249" s="65"/>
      <c r="H249" s="65" t="s">
        <v>63</v>
      </c>
      <c r="I249" s="66">
        <f>[1]DadosBDI!$C$4</f>
        <v>30</v>
      </c>
      <c r="J249" s="67">
        <f>ROUND(J248*I249/100,2)</f>
        <v>0</v>
      </c>
      <c r="K249" s="61" t="s">
        <v>62</v>
      </c>
      <c r="L249" s="65"/>
      <c r="M249" s="65" t="s">
        <v>63</v>
      </c>
      <c r="N249" s="66">
        <f>[1]DadosBDI!$C$4</f>
        <v>30</v>
      </c>
      <c r="O249" s="67">
        <f>ROUND(O248*N249/100,2)</f>
        <v>0</v>
      </c>
    </row>
    <row r="250" spans="1:15" ht="9.9499999999999993" customHeight="1" x14ac:dyDescent="0.25">
      <c r="A250" s="68" t="s">
        <v>64</v>
      </c>
      <c r="B250" s="69"/>
      <c r="C250" s="69"/>
      <c r="D250" s="70"/>
      <c r="E250" s="71">
        <f>ROUND(SUM(E248:E249),2)</f>
        <v>0</v>
      </c>
      <c r="F250" s="68" t="s">
        <v>64</v>
      </c>
      <c r="G250" s="69"/>
      <c r="H250" s="69"/>
      <c r="I250" s="70"/>
      <c r="J250" s="71">
        <f>ROUND(SUM(J248:J249),2)</f>
        <v>0</v>
      </c>
      <c r="K250" s="68" t="s">
        <v>64</v>
      </c>
      <c r="L250" s="69"/>
      <c r="M250" s="69"/>
      <c r="N250" s="70"/>
      <c r="O250" s="71">
        <f>ROUND(SUM(O248:O249),2)</f>
        <v>0</v>
      </c>
    </row>
    <row r="251" spans="1:15" ht="9.9499999999999993" customHeight="1" x14ac:dyDescent="0.25">
      <c r="A251" s="35"/>
      <c r="B251" s="35"/>
      <c r="C251" s="35"/>
      <c r="D251" s="36"/>
      <c r="E251" s="36"/>
      <c r="F251" s="35"/>
      <c r="G251" s="35"/>
      <c r="H251" s="35"/>
      <c r="I251" s="36"/>
      <c r="J251" s="36"/>
      <c r="K251" s="35"/>
      <c r="L251" s="35"/>
      <c r="M251" s="35"/>
      <c r="N251" s="36"/>
      <c r="O251" s="36"/>
    </row>
    <row r="252" spans="1:15" ht="12.75" customHeight="1" x14ac:dyDescent="0.25">
      <c r="A252" s="37" t="s">
        <v>106</v>
      </c>
      <c r="B252" s="38"/>
      <c r="C252" s="38"/>
      <c r="D252" s="39"/>
      <c r="E252" s="40"/>
      <c r="F252" s="37" t="s">
        <v>107</v>
      </c>
      <c r="G252" s="38"/>
      <c r="H252" s="38"/>
      <c r="I252" s="39"/>
      <c r="J252" s="40"/>
      <c r="K252" s="37" t="s">
        <v>108</v>
      </c>
      <c r="L252" s="38"/>
      <c r="M252" s="38"/>
      <c r="N252" s="39"/>
      <c r="O252" s="40"/>
    </row>
    <row r="253" spans="1:15" ht="9.9499999999999993" customHeight="1" x14ac:dyDescent="0.25">
      <c r="A253" s="41" t="s">
        <v>3</v>
      </c>
      <c r="B253" s="41" t="s">
        <v>41</v>
      </c>
      <c r="C253" s="42" t="s">
        <v>42</v>
      </c>
      <c r="D253" s="42" t="s">
        <v>43</v>
      </c>
      <c r="E253" s="42" t="s">
        <v>44</v>
      </c>
      <c r="F253" s="41" t="s">
        <v>3</v>
      </c>
      <c r="G253" s="41" t="s">
        <v>41</v>
      </c>
      <c r="H253" s="42" t="s">
        <v>42</v>
      </c>
      <c r="I253" s="42" t="s">
        <v>43</v>
      </c>
      <c r="J253" s="42" t="s">
        <v>44</v>
      </c>
      <c r="K253" s="41" t="s">
        <v>3</v>
      </c>
      <c r="L253" s="41" t="s">
        <v>41</v>
      </c>
      <c r="M253" s="42" t="s">
        <v>42</v>
      </c>
      <c r="N253" s="42" t="s">
        <v>43</v>
      </c>
      <c r="O253" s="42" t="s">
        <v>44</v>
      </c>
    </row>
    <row r="254" spans="1:15" ht="41.25" customHeight="1" x14ac:dyDescent="0.25">
      <c r="A254" s="43"/>
      <c r="B254" s="43"/>
      <c r="C254" s="43"/>
      <c r="D254" s="43"/>
      <c r="E254" s="44">
        <f>[1]DadosBDI!$C$13</f>
        <v>45369</v>
      </c>
      <c r="F254" s="43"/>
      <c r="G254" s="43"/>
      <c r="H254" s="43"/>
      <c r="I254" s="43"/>
      <c r="J254" s="44">
        <f>[1]DadosBDI!$C$13</f>
        <v>45369</v>
      </c>
      <c r="K254" s="43"/>
      <c r="L254" s="43"/>
      <c r="M254" s="43"/>
      <c r="N254" s="43"/>
      <c r="O254" s="44">
        <f>[1]DadosBDI!$C$13</f>
        <v>45369</v>
      </c>
    </row>
    <row r="255" spans="1:15" ht="12" customHeight="1" x14ac:dyDescent="0.25">
      <c r="A255" s="41" t="s">
        <v>45</v>
      </c>
      <c r="B255" s="41" t="s">
        <v>4</v>
      </c>
      <c r="C255" s="41" t="s">
        <v>41</v>
      </c>
      <c r="D255" s="42" t="s">
        <v>46</v>
      </c>
      <c r="E255" s="42" t="s">
        <v>47</v>
      </c>
      <c r="F255" s="41" t="s">
        <v>45</v>
      </c>
      <c r="G255" s="41" t="s">
        <v>4</v>
      </c>
      <c r="H255" s="41" t="s">
        <v>41</v>
      </c>
      <c r="I255" s="42" t="s">
        <v>46</v>
      </c>
      <c r="J255" s="42" t="s">
        <v>47</v>
      </c>
      <c r="K255" s="41" t="s">
        <v>45</v>
      </c>
      <c r="L255" s="41" t="s">
        <v>4</v>
      </c>
      <c r="M255" s="41" t="s">
        <v>41</v>
      </c>
      <c r="N255" s="42" t="s">
        <v>46</v>
      </c>
      <c r="O255" s="42" t="s">
        <v>47</v>
      </c>
    </row>
    <row r="256" spans="1:15" ht="15" customHeight="1" x14ac:dyDescent="0.25">
      <c r="A256" s="46"/>
      <c r="B256" s="47"/>
      <c r="C256" s="48"/>
      <c r="D256" s="49"/>
      <c r="E256" s="49">
        <f>ROUND(C256*D256,2)</f>
        <v>0</v>
      </c>
      <c r="F256" s="46"/>
      <c r="G256" s="47"/>
      <c r="H256" s="48"/>
      <c r="I256" s="49"/>
      <c r="J256" s="49">
        <f>ROUND(H256*I256,2)</f>
        <v>0</v>
      </c>
      <c r="K256" s="46"/>
      <c r="L256" s="47"/>
      <c r="M256" s="48"/>
      <c r="N256" s="49"/>
      <c r="O256" s="49">
        <f>ROUND(M256*N256,2)</f>
        <v>0</v>
      </c>
    </row>
    <row r="257" spans="1:15" x14ac:dyDescent="0.25">
      <c r="A257" s="46"/>
      <c r="B257" s="47"/>
      <c r="C257" s="48"/>
      <c r="D257" s="49"/>
      <c r="E257" s="49">
        <f t="shared" ref="E257:E258" si="41">ROUND(C257*D257,2)</f>
        <v>0</v>
      </c>
      <c r="F257" s="46"/>
      <c r="G257" s="47"/>
      <c r="H257" s="48"/>
      <c r="I257" s="49"/>
      <c r="J257" s="49">
        <f t="shared" ref="J257:J258" si="42">ROUND(H257*I257,2)</f>
        <v>0</v>
      </c>
      <c r="K257" s="46"/>
      <c r="L257" s="47"/>
      <c r="M257" s="48"/>
      <c r="N257" s="49"/>
      <c r="O257" s="49">
        <f>ROUND(M257*N257,2)</f>
        <v>0</v>
      </c>
    </row>
    <row r="258" spans="1:15" x14ac:dyDescent="0.25">
      <c r="A258" s="46"/>
      <c r="B258" s="47"/>
      <c r="C258" s="48"/>
      <c r="D258" s="49"/>
      <c r="E258" s="49">
        <f t="shared" si="41"/>
        <v>0</v>
      </c>
      <c r="F258" s="46"/>
      <c r="G258" s="47"/>
      <c r="H258" s="48"/>
      <c r="I258" s="49"/>
      <c r="J258" s="49">
        <f t="shared" si="42"/>
        <v>0</v>
      </c>
      <c r="K258" s="46"/>
      <c r="L258" s="47"/>
      <c r="M258" s="48"/>
      <c r="N258" s="49"/>
      <c r="O258" s="49">
        <f>ROUND(M258*N258,2)</f>
        <v>0</v>
      </c>
    </row>
    <row r="259" spans="1:15" ht="4.5" customHeight="1" x14ac:dyDescent="0.25">
      <c r="A259" s="46"/>
      <c r="B259" s="47"/>
      <c r="C259" s="48"/>
      <c r="D259" s="49"/>
      <c r="E259" s="49">
        <f>ROUND(C259*D259,2)</f>
        <v>0</v>
      </c>
      <c r="F259" s="46"/>
      <c r="G259" s="47"/>
      <c r="H259" s="48"/>
      <c r="I259" s="49"/>
      <c r="J259" s="49">
        <f>ROUND(H259*I259,2)</f>
        <v>0</v>
      </c>
      <c r="K259" s="46"/>
      <c r="L259" s="47"/>
      <c r="M259" s="48"/>
      <c r="N259" s="49"/>
      <c r="O259" s="49">
        <f>ROUND(M259*N259,2)</f>
        <v>0</v>
      </c>
    </row>
    <row r="260" spans="1:15" s="34" customFormat="1" x14ac:dyDescent="0.25">
      <c r="A260" s="46"/>
      <c r="B260" s="47"/>
      <c r="C260" s="48"/>
      <c r="D260" s="49"/>
      <c r="E260" s="49">
        <f>ROUND(C260*D260,2)</f>
        <v>0</v>
      </c>
      <c r="F260" s="46"/>
      <c r="G260" s="47"/>
      <c r="H260" s="48"/>
      <c r="I260" s="49"/>
      <c r="J260" s="49">
        <f>ROUND(H260*I260,2)</f>
        <v>0</v>
      </c>
      <c r="K260" s="46"/>
      <c r="L260" s="47"/>
      <c r="M260" s="48"/>
      <c r="N260" s="49"/>
      <c r="O260" s="49">
        <f>ROUND(M260*N260,2)</f>
        <v>0</v>
      </c>
    </row>
    <row r="261" spans="1:15" s="34" customFormat="1" ht="15.75" customHeight="1" x14ac:dyDescent="0.25">
      <c r="A261" s="50"/>
      <c r="B261" s="51"/>
      <c r="C261" s="52" t="s">
        <v>48</v>
      </c>
      <c r="D261" s="53"/>
      <c r="E261" s="54">
        <f>SUM(E256:E260)</f>
        <v>0</v>
      </c>
      <c r="F261" s="50"/>
      <c r="G261" s="51"/>
      <c r="H261" s="52" t="s">
        <v>48</v>
      </c>
      <c r="I261" s="53"/>
      <c r="J261" s="54">
        <f>SUM(J256:J260)</f>
        <v>0</v>
      </c>
      <c r="K261" s="50"/>
      <c r="L261" s="51"/>
      <c r="M261" s="52" t="s">
        <v>48</v>
      </c>
      <c r="N261" s="53"/>
      <c r="O261" s="54">
        <f>SUM(O256:O260)</f>
        <v>0</v>
      </c>
    </row>
    <row r="262" spans="1:15" s="34" customFormat="1" ht="14.25" customHeight="1" x14ac:dyDescent="0.25">
      <c r="A262" s="46" t="s">
        <v>49</v>
      </c>
      <c r="B262" s="47" t="s">
        <v>50</v>
      </c>
      <c r="C262" s="48"/>
      <c r="D262" s="49">
        <f>[1]CustoMOb!$C$37</f>
        <v>19.940000000000001</v>
      </c>
      <c r="E262" s="49">
        <f>ROUND(C262*D262,2)</f>
        <v>0</v>
      </c>
      <c r="F262" s="46" t="s">
        <v>49</v>
      </c>
      <c r="G262" s="47" t="s">
        <v>50</v>
      </c>
      <c r="H262" s="48"/>
      <c r="I262" s="49">
        <f>[1]CustoMOb!$C$37</f>
        <v>19.940000000000001</v>
      </c>
      <c r="J262" s="49">
        <f>ROUND(H262*I262,2)</f>
        <v>0</v>
      </c>
      <c r="K262" s="46" t="s">
        <v>49</v>
      </c>
      <c r="L262" s="47" t="s">
        <v>50</v>
      </c>
      <c r="M262" s="48"/>
      <c r="N262" s="49">
        <f>[1]CustoMOb!$C$37</f>
        <v>19.940000000000001</v>
      </c>
      <c r="O262" s="49">
        <f>ROUND(M262*N262,2)</f>
        <v>0</v>
      </c>
    </row>
    <row r="263" spans="1:15" s="34" customFormat="1" ht="14.25" customHeight="1" x14ac:dyDescent="0.25">
      <c r="A263" s="46" t="s">
        <v>51</v>
      </c>
      <c r="B263" s="47" t="s">
        <v>50</v>
      </c>
      <c r="C263" s="48"/>
      <c r="D263" s="49">
        <f>[1]CustoMOb!$D$37</f>
        <v>16.28</v>
      </c>
      <c r="E263" s="49">
        <f>ROUND(C263*D263,2)</f>
        <v>0</v>
      </c>
      <c r="F263" s="46" t="s">
        <v>51</v>
      </c>
      <c r="G263" s="47" t="s">
        <v>50</v>
      </c>
      <c r="H263" s="48"/>
      <c r="I263" s="49">
        <f>[1]CustoMOb!$D$37</f>
        <v>16.28</v>
      </c>
      <c r="J263" s="49">
        <f>ROUND(H263*I263,2)</f>
        <v>0</v>
      </c>
      <c r="K263" s="46" t="s">
        <v>51</v>
      </c>
      <c r="L263" s="47" t="s">
        <v>50</v>
      </c>
      <c r="M263" s="48"/>
      <c r="N263" s="49">
        <f>[1]CustoMOb!$D$37</f>
        <v>16.28</v>
      </c>
      <c r="O263" s="49">
        <f>ROUND(M263*N263,2)</f>
        <v>0</v>
      </c>
    </row>
    <row r="264" spans="1:15" s="34" customFormat="1" ht="15.75" customHeight="1" x14ac:dyDescent="0.25">
      <c r="A264" s="46" t="s">
        <v>52</v>
      </c>
      <c r="B264" s="47" t="s">
        <v>50</v>
      </c>
      <c r="C264" s="48"/>
      <c r="D264" s="49">
        <f>[1]CustoMOb!$E$37</f>
        <v>31.17</v>
      </c>
      <c r="E264" s="49">
        <f>ROUND(C264*D264,2)</f>
        <v>0</v>
      </c>
      <c r="F264" s="46" t="s">
        <v>52</v>
      </c>
      <c r="G264" s="47" t="s">
        <v>50</v>
      </c>
      <c r="H264" s="48"/>
      <c r="I264" s="49">
        <f>[1]CustoMOb!$E$37</f>
        <v>31.17</v>
      </c>
      <c r="J264" s="49">
        <f>ROUND(H264*I264,2)</f>
        <v>0</v>
      </c>
      <c r="K264" s="46" t="s">
        <v>52</v>
      </c>
      <c r="L264" s="47" t="s">
        <v>50</v>
      </c>
      <c r="M264" s="48"/>
      <c r="N264" s="49">
        <f>[1]CustoMOb!$E$37</f>
        <v>31.17</v>
      </c>
      <c r="O264" s="49">
        <f>ROUND(M264*N264,2)</f>
        <v>0</v>
      </c>
    </row>
    <row r="265" spans="1:15" s="34" customFormat="1" ht="21.95" customHeight="1" x14ac:dyDescent="0.25">
      <c r="A265" s="46"/>
      <c r="B265" s="47"/>
      <c r="C265" s="48"/>
      <c r="D265" s="49"/>
      <c r="E265" s="49">
        <f>ROUND(C265*D265,2)</f>
        <v>0</v>
      </c>
      <c r="F265" s="46"/>
      <c r="G265" s="47"/>
      <c r="H265" s="48"/>
      <c r="I265" s="49"/>
      <c r="J265" s="49">
        <f>ROUND(H265*I265,2)</f>
        <v>0</v>
      </c>
      <c r="K265" s="46"/>
      <c r="L265" s="47"/>
      <c r="M265" s="48"/>
      <c r="N265" s="49"/>
      <c r="O265" s="49">
        <f>ROUND(M265*N265,2)</f>
        <v>0</v>
      </c>
    </row>
    <row r="266" spans="1:15" ht="12" customHeight="1" x14ac:dyDescent="0.25">
      <c r="A266" s="46"/>
      <c r="B266" s="47"/>
      <c r="C266" s="48"/>
      <c r="D266" s="49"/>
      <c r="E266" s="49">
        <f>ROUND(C266*D266,2)</f>
        <v>0</v>
      </c>
      <c r="F266" s="46"/>
      <c r="G266" s="47"/>
      <c r="H266" s="48"/>
      <c r="I266" s="49"/>
      <c r="J266" s="49">
        <f>ROUND(H266*I266,2)</f>
        <v>0</v>
      </c>
      <c r="K266" s="46"/>
      <c r="L266" s="47"/>
      <c r="M266" s="48"/>
      <c r="N266" s="49"/>
      <c r="O266" s="49">
        <f>ROUND(M266*N266,2)</f>
        <v>0</v>
      </c>
    </row>
    <row r="267" spans="1:15" ht="17.100000000000001" customHeight="1" x14ac:dyDescent="0.25">
      <c r="A267" s="55" t="s">
        <v>53</v>
      </c>
      <c r="B267" s="56"/>
      <c r="C267" s="57">
        <f>C254*(C262+C263+C264+C265)</f>
        <v>0</v>
      </c>
      <c r="D267" s="58">
        <f>C254*C266</f>
        <v>0</v>
      </c>
      <c r="E267" s="54">
        <f>SUM(E262:E266)</f>
        <v>0</v>
      </c>
      <c r="F267" s="55" t="s">
        <v>53</v>
      </c>
      <c r="G267" s="56"/>
      <c r="H267" s="57">
        <f>H254*(H262+H263+H264+H265)</f>
        <v>0</v>
      </c>
      <c r="I267" s="58">
        <f>H254*H266</f>
        <v>0</v>
      </c>
      <c r="J267" s="54">
        <f>SUM(J262:J266)</f>
        <v>0</v>
      </c>
      <c r="K267" s="55" t="s">
        <v>53</v>
      </c>
      <c r="L267" s="56"/>
      <c r="M267" s="57">
        <f>M254*(M262+M263+M264+M265)</f>
        <v>0</v>
      </c>
      <c r="N267" s="58">
        <f>M254*M266</f>
        <v>0</v>
      </c>
      <c r="O267" s="54">
        <f>SUM(O262:O266)</f>
        <v>0</v>
      </c>
    </row>
    <row r="268" spans="1:15" x14ac:dyDescent="0.25">
      <c r="A268" s="59"/>
      <c r="B268" s="47"/>
      <c r="C268" s="48"/>
      <c r="D268" s="49"/>
      <c r="E268" s="49">
        <f t="shared" ref="E268:E276" si="43">ROUND(C268*D268,2)</f>
        <v>0</v>
      </c>
      <c r="F268" s="59"/>
      <c r="G268" s="47"/>
      <c r="H268" s="48"/>
      <c r="I268" s="49"/>
      <c r="J268" s="49">
        <f t="shared" ref="J268:J276" si="44">ROUND(H268*I268,2)</f>
        <v>0</v>
      </c>
      <c r="K268" s="59"/>
      <c r="L268" s="47"/>
      <c r="M268" s="48"/>
      <c r="N268" s="49"/>
      <c r="O268" s="49">
        <f t="shared" ref="O268:O276" si="45">ROUND(M268*N268,2)</f>
        <v>0</v>
      </c>
    </row>
    <row r="269" spans="1:15" s="45" customFormat="1" x14ac:dyDescent="0.25">
      <c r="A269" s="46"/>
      <c r="B269" s="47"/>
      <c r="C269" s="48"/>
      <c r="D269" s="49"/>
      <c r="E269" s="49">
        <f t="shared" si="43"/>
        <v>0</v>
      </c>
      <c r="F269" s="46"/>
      <c r="G269" s="47"/>
      <c r="H269" s="48"/>
      <c r="I269" s="49"/>
      <c r="J269" s="49">
        <f t="shared" si="44"/>
        <v>0</v>
      </c>
      <c r="K269" s="46"/>
      <c r="L269" s="47"/>
      <c r="M269" s="48"/>
      <c r="N269" s="49"/>
      <c r="O269" s="49">
        <f t="shared" si="45"/>
        <v>0</v>
      </c>
    </row>
    <row r="270" spans="1:15" x14ac:dyDescent="0.25">
      <c r="A270" s="46"/>
      <c r="B270" s="47"/>
      <c r="C270" s="48"/>
      <c r="D270" s="49"/>
      <c r="E270" s="49">
        <f t="shared" si="43"/>
        <v>0</v>
      </c>
      <c r="F270" s="46"/>
      <c r="G270" s="47"/>
      <c r="H270" s="48"/>
      <c r="I270" s="49"/>
      <c r="J270" s="49">
        <f t="shared" si="44"/>
        <v>0</v>
      </c>
      <c r="K270" s="46"/>
      <c r="L270" s="47"/>
      <c r="M270" s="48"/>
      <c r="N270" s="49"/>
      <c r="O270" s="49">
        <f t="shared" si="45"/>
        <v>0</v>
      </c>
    </row>
    <row r="271" spans="1:15" ht="9.9499999999999993" customHeight="1" x14ac:dyDescent="0.25">
      <c r="A271" s="46"/>
      <c r="B271" s="47"/>
      <c r="C271" s="48"/>
      <c r="D271" s="49"/>
      <c r="E271" s="49">
        <f t="shared" si="43"/>
        <v>0</v>
      </c>
      <c r="F271" s="46"/>
      <c r="G271" s="47"/>
      <c r="H271" s="48"/>
      <c r="I271" s="49"/>
      <c r="J271" s="49">
        <f t="shared" si="44"/>
        <v>0</v>
      </c>
      <c r="K271" s="46"/>
      <c r="L271" s="47"/>
      <c r="M271" s="48"/>
      <c r="N271" s="49"/>
      <c r="O271" s="49">
        <f t="shared" si="45"/>
        <v>0</v>
      </c>
    </row>
    <row r="272" spans="1:15" ht="9.9499999999999993" customHeight="1" x14ac:dyDescent="0.25">
      <c r="A272" s="46"/>
      <c r="B272" s="47"/>
      <c r="C272" s="48"/>
      <c r="D272" s="49"/>
      <c r="E272" s="49">
        <f t="shared" si="43"/>
        <v>0</v>
      </c>
      <c r="F272" s="46"/>
      <c r="G272" s="47"/>
      <c r="H272" s="48"/>
      <c r="I272" s="49"/>
      <c r="J272" s="49">
        <f t="shared" si="44"/>
        <v>0</v>
      </c>
      <c r="K272" s="46"/>
      <c r="L272" s="47"/>
      <c r="M272" s="48"/>
      <c r="N272" s="49"/>
      <c r="O272" s="49">
        <f t="shared" si="45"/>
        <v>0</v>
      </c>
    </row>
    <row r="273" spans="1:15" ht="9.9499999999999993" customHeight="1" x14ac:dyDescent="0.25">
      <c r="A273" s="46"/>
      <c r="B273" s="47"/>
      <c r="C273" s="48"/>
      <c r="D273" s="49"/>
      <c r="E273" s="49">
        <f t="shared" si="43"/>
        <v>0</v>
      </c>
      <c r="F273" s="46"/>
      <c r="G273" s="47"/>
      <c r="H273" s="48"/>
      <c r="I273" s="49"/>
      <c r="J273" s="49">
        <f t="shared" si="44"/>
        <v>0</v>
      </c>
      <c r="K273" s="46"/>
      <c r="L273" s="47"/>
      <c r="M273" s="48"/>
      <c r="N273" s="49"/>
      <c r="O273" s="49">
        <f t="shared" si="45"/>
        <v>0</v>
      </c>
    </row>
    <row r="274" spans="1:15" ht="9.9499999999999993" customHeight="1" x14ac:dyDescent="0.25">
      <c r="A274" s="46"/>
      <c r="B274" s="47"/>
      <c r="C274" s="48"/>
      <c r="D274" s="49"/>
      <c r="E274" s="49">
        <f t="shared" si="43"/>
        <v>0</v>
      </c>
      <c r="F274" s="46"/>
      <c r="G274" s="47"/>
      <c r="H274" s="48"/>
      <c r="I274" s="49"/>
      <c r="J274" s="49">
        <f t="shared" si="44"/>
        <v>0</v>
      </c>
      <c r="K274" s="46"/>
      <c r="L274" s="47"/>
      <c r="M274" s="48"/>
      <c r="N274" s="49"/>
      <c r="O274" s="49">
        <f t="shared" si="45"/>
        <v>0</v>
      </c>
    </row>
    <row r="275" spans="1:15" ht="9.9499999999999993" customHeight="1" x14ac:dyDescent="0.25">
      <c r="A275" s="46"/>
      <c r="B275" s="47"/>
      <c r="C275" s="48"/>
      <c r="D275" s="49"/>
      <c r="E275" s="49">
        <f t="shared" si="43"/>
        <v>0</v>
      </c>
      <c r="F275" s="46"/>
      <c r="G275" s="47"/>
      <c r="H275" s="48"/>
      <c r="I275" s="49"/>
      <c r="J275" s="49">
        <f t="shared" si="44"/>
        <v>0</v>
      </c>
      <c r="K275" s="46"/>
      <c r="L275" s="47"/>
      <c r="M275" s="48"/>
      <c r="N275" s="49"/>
      <c r="O275" s="49">
        <f t="shared" si="45"/>
        <v>0</v>
      </c>
    </row>
    <row r="276" spans="1:15" ht="12" customHeight="1" x14ac:dyDescent="0.25">
      <c r="A276" s="46"/>
      <c r="B276" s="47"/>
      <c r="C276" s="48"/>
      <c r="D276" s="49"/>
      <c r="E276" s="49">
        <f t="shared" si="43"/>
        <v>0</v>
      </c>
      <c r="F276" s="46"/>
      <c r="G276" s="47"/>
      <c r="H276" s="48"/>
      <c r="I276" s="49"/>
      <c r="J276" s="49">
        <f t="shared" si="44"/>
        <v>0</v>
      </c>
      <c r="K276" s="46"/>
      <c r="L276" s="47"/>
      <c r="M276" s="48"/>
      <c r="N276" s="49"/>
      <c r="O276" s="49">
        <f t="shared" si="45"/>
        <v>0</v>
      </c>
    </row>
    <row r="277" spans="1:15" ht="9.9499999999999993" customHeight="1" x14ac:dyDescent="0.25">
      <c r="A277" s="55" t="s">
        <v>60</v>
      </c>
      <c r="B277" s="56"/>
      <c r="C277" s="57" t="s">
        <v>60</v>
      </c>
      <c r="D277" s="58"/>
      <c r="E277" s="60">
        <f>SUM(E268:E276)</f>
        <v>0</v>
      </c>
      <c r="F277" s="55" t="s">
        <v>60</v>
      </c>
      <c r="G277" s="56"/>
      <c r="H277" s="57" t="s">
        <v>60</v>
      </c>
      <c r="I277" s="58"/>
      <c r="J277" s="60">
        <f>SUM(J268:J276)</f>
        <v>0</v>
      </c>
      <c r="K277" s="55" t="s">
        <v>60</v>
      </c>
      <c r="L277" s="56"/>
      <c r="M277" s="57" t="s">
        <v>60</v>
      </c>
      <c r="N277" s="58"/>
      <c r="O277" s="60">
        <f>SUM(O268:O276)</f>
        <v>0</v>
      </c>
    </row>
    <row r="278" spans="1:15" ht="9.9499999999999993" customHeight="1" x14ac:dyDescent="0.25">
      <c r="A278" s="61" t="s">
        <v>61</v>
      </c>
      <c r="B278" s="62"/>
      <c r="C278" s="63"/>
      <c r="D278" s="64"/>
      <c r="E278" s="60">
        <f>E261+E267+E277</f>
        <v>0</v>
      </c>
      <c r="F278" s="61" t="s">
        <v>61</v>
      </c>
      <c r="G278" s="62"/>
      <c r="H278" s="63"/>
      <c r="I278" s="64"/>
      <c r="J278" s="60">
        <f>J261+J267+J277</f>
        <v>0</v>
      </c>
      <c r="K278" s="61" t="s">
        <v>61</v>
      </c>
      <c r="L278" s="62"/>
      <c r="M278" s="63"/>
      <c r="N278" s="64"/>
      <c r="O278" s="60">
        <f>O261+O267+O277</f>
        <v>0</v>
      </c>
    </row>
    <row r="279" spans="1:15" ht="12" customHeight="1" x14ac:dyDescent="0.25">
      <c r="A279" s="61" t="s">
        <v>62</v>
      </c>
      <c r="B279" s="65"/>
      <c r="C279" s="65" t="s">
        <v>63</v>
      </c>
      <c r="D279" s="66">
        <f>[1]DadosBDI!$C$4</f>
        <v>30</v>
      </c>
      <c r="E279" s="67">
        <f>ROUND(E278*D279/100,2)</f>
        <v>0</v>
      </c>
      <c r="F279" s="61" t="s">
        <v>62</v>
      </c>
      <c r="G279" s="65"/>
      <c r="H279" s="65" t="s">
        <v>63</v>
      </c>
      <c r="I279" s="66">
        <f>[1]DadosBDI!$C$4</f>
        <v>30</v>
      </c>
      <c r="J279" s="67">
        <f>ROUND(J278*I279/100,2)</f>
        <v>0</v>
      </c>
      <c r="K279" s="61" t="s">
        <v>62</v>
      </c>
      <c r="L279" s="65"/>
      <c r="M279" s="65" t="s">
        <v>63</v>
      </c>
      <c r="N279" s="66">
        <f>[1]DadosBDI!$C$4</f>
        <v>30</v>
      </c>
      <c r="O279" s="67">
        <f>ROUND(O278*N279/100,2)</f>
        <v>0</v>
      </c>
    </row>
    <row r="280" spans="1:15" ht="12" customHeight="1" x14ac:dyDescent="0.25">
      <c r="A280" s="68" t="s">
        <v>64</v>
      </c>
      <c r="B280" s="69"/>
      <c r="C280" s="69"/>
      <c r="D280" s="70"/>
      <c r="E280" s="71">
        <f>ROUND(SUM(E278:E279),2)</f>
        <v>0</v>
      </c>
      <c r="F280" s="68" t="s">
        <v>64</v>
      </c>
      <c r="G280" s="69"/>
      <c r="H280" s="69"/>
      <c r="I280" s="70"/>
      <c r="J280" s="71">
        <f>ROUND(SUM(J278:J279),2)</f>
        <v>0</v>
      </c>
      <c r="K280" s="68" t="s">
        <v>64</v>
      </c>
      <c r="L280" s="69"/>
      <c r="M280" s="69"/>
      <c r="N280" s="70"/>
      <c r="O280" s="71">
        <f>ROUND(SUM(O278:O279),2)</f>
        <v>0</v>
      </c>
    </row>
    <row r="281" spans="1:15" ht="9.9499999999999993" customHeight="1" thickBot="1" x14ac:dyDescent="0.3">
      <c r="A281" s="73"/>
      <c r="B281" s="73"/>
      <c r="C281" s="73"/>
      <c r="D281" s="74"/>
      <c r="E281" s="74"/>
      <c r="F281" s="73"/>
      <c r="G281" s="73"/>
      <c r="H281" s="73"/>
      <c r="I281" s="74"/>
      <c r="J281" s="74"/>
      <c r="K281" s="73"/>
      <c r="L281" s="73"/>
      <c r="M281" s="73"/>
      <c r="N281" s="74"/>
      <c r="O281" s="74"/>
    </row>
    <row r="282" spans="1:15" ht="12" customHeight="1" x14ac:dyDescent="0.25">
      <c r="A282" s="75"/>
      <c r="B282" s="76"/>
      <c r="C282" s="77"/>
      <c r="D282" s="77"/>
      <c r="E282" s="78"/>
      <c r="F282" s="75"/>
      <c r="G282" s="76"/>
      <c r="H282" s="77"/>
      <c r="I282" s="77"/>
      <c r="J282" s="78"/>
      <c r="K282" s="75"/>
      <c r="L282" s="76"/>
      <c r="M282" s="77"/>
      <c r="N282" s="77"/>
      <c r="O282" s="78"/>
    </row>
    <row r="283" spans="1:15" s="45" customFormat="1" ht="20.25" customHeight="1" x14ac:dyDescent="0.25">
      <c r="A283" s="79" t="str">
        <f>[1]EncSoci!$A$49</f>
        <v>UBA CONSTRUTORA EIRELI</v>
      </c>
      <c r="B283" s="80" t="s">
        <v>72</v>
      </c>
      <c r="C283" s="81"/>
      <c r="D283" s="81"/>
      <c r="E283" s="82"/>
      <c r="F283" s="79" t="str">
        <f>[1]EncSoci!$A$49</f>
        <v>UBA CONSTRUTORA EIRELI</v>
      </c>
      <c r="G283" s="80" t="s">
        <v>72</v>
      </c>
      <c r="H283" s="81"/>
      <c r="I283" s="81"/>
      <c r="J283" s="82"/>
      <c r="K283" s="79" t="str">
        <f>[1]EncSoci!$A$49</f>
        <v>UBA CONSTRUTORA EIRELI</v>
      </c>
      <c r="L283" s="80" t="s">
        <v>72</v>
      </c>
      <c r="M283" s="81"/>
      <c r="N283" s="81"/>
      <c r="O283" s="82"/>
    </row>
    <row r="284" spans="1:15" ht="9.9499999999999993" customHeight="1" x14ac:dyDescent="0.25">
      <c r="A284" s="83" t="str">
        <f>[1]EncSoci!$A$50</f>
        <v>Rua São Francisco, nº 09, Novo São Luis, São Domingos do Araguaia - PA</v>
      </c>
      <c r="B284" s="84" t="str">
        <f>[1]EncSoci!$B$50</f>
        <v>Engº Aristeu Ferreira Gomes</v>
      </c>
      <c r="C284" s="85"/>
      <c r="D284" s="85"/>
      <c r="E284" s="86"/>
      <c r="F284" s="83" t="str">
        <f>[1]EncSoci!$A$50</f>
        <v>Rua São Francisco, nº 09, Novo São Luis, São Domingos do Araguaia - PA</v>
      </c>
      <c r="G284" s="84" t="str">
        <f>[1]EncSoci!$B$50</f>
        <v>Engº Aristeu Ferreira Gomes</v>
      </c>
      <c r="H284" s="85"/>
      <c r="I284" s="85"/>
      <c r="J284" s="86"/>
      <c r="K284" s="83" t="str">
        <f>[1]EncSoci!$A$50</f>
        <v>Rua São Francisco, nº 09, Novo São Luis, São Domingos do Araguaia - PA</v>
      </c>
      <c r="L284" s="84" t="str">
        <f>[1]EncSoci!$B$50</f>
        <v>Engº Aristeu Ferreira Gomes</v>
      </c>
      <c r="M284" s="85"/>
      <c r="N284" s="85"/>
      <c r="O284" s="86"/>
    </row>
    <row r="285" spans="1:15" ht="9.9499999999999993" customHeight="1" thickBot="1" x14ac:dyDescent="0.3">
      <c r="A285" s="87" t="str">
        <f>[1]EncSoci!$A$51</f>
        <v>CNPJ - 36.580.998/0001-98</v>
      </c>
      <c r="B285" s="88" t="str">
        <f>[1]EncSoci!$B$51</f>
        <v>CREA-PA RNP nº 1515293319</v>
      </c>
      <c r="C285" s="89"/>
      <c r="D285" s="89"/>
      <c r="E285" s="90"/>
      <c r="F285" s="87" t="str">
        <f>[1]EncSoci!$A$51</f>
        <v>CNPJ - 36.580.998/0001-98</v>
      </c>
      <c r="G285" s="88" t="str">
        <f>[1]EncSoci!$B$51</f>
        <v>CREA-PA RNP nº 1515293319</v>
      </c>
      <c r="H285" s="89"/>
      <c r="I285" s="89"/>
      <c r="J285" s="90"/>
      <c r="K285" s="87" t="str">
        <f>[1]EncSoci!$A$51</f>
        <v>CNPJ - 36.580.998/0001-98</v>
      </c>
      <c r="L285" s="88" t="str">
        <f>[1]EncSoci!$B$51</f>
        <v>CREA-PA RNP nº 1515293319</v>
      </c>
      <c r="M285" s="89"/>
      <c r="N285" s="89"/>
      <c r="O285" s="90"/>
    </row>
    <row r="286" spans="1:15" ht="9.75" customHeight="1" thickBot="1" x14ac:dyDescent="0.3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1:15" ht="14.25" customHeight="1" thickBot="1" x14ac:dyDescent="0.3">
      <c r="A287" s="31" t="str">
        <f>[1]EncSoci!$A$49</f>
        <v>UBA CONSTRUTORA EIRELI</v>
      </c>
      <c r="B287" s="32"/>
      <c r="C287" s="32"/>
      <c r="D287" s="32"/>
      <c r="E287" s="33"/>
      <c r="F287" s="31" t="str">
        <f>[1]EncSoci!$A$49</f>
        <v>UBA CONSTRUTORA EIRELI</v>
      </c>
      <c r="G287" s="32"/>
      <c r="H287" s="32"/>
      <c r="I287" s="32"/>
      <c r="J287" s="33"/>
      <c r="K287" s="31" t="str">
        <f>[1]EncSoci!$A$49</f>
        <v>UBA CONSTRUTORA EIRELI</v>
      </c>
      <c r="L287" s="32"/>
      <c r="M287" s="32"/>
      <c r="N287" s="32"/>
      <c r="O287" s="33"/>
    </row>
    <row r="288" spans="1:15" ht="9.9499999999999993" customHeight="1" x14ac:dyDescent="0.25">
      <c r="A288" s="35"/>
      <c r="B288" s="35"/>
      <c r="C288" s="35"/>
      <c r="D288" s="36"/>
      <c r="E288" s="36"/>
      <c r="F288" s="35"/>
      <c r="G288" s="35"/>
      <c r="H288" s="35"/>
      <c r="I288" s="36"/>
      <c r="J288" s="36"/>
      <c r="K288" s="35"/>
      <c r="L288" s="35"/>
      <c r="M288" s="35"/>
      <c r="N288" s="36"/>
      <c r="O288" s="36"/>
    </row>
    <row r="289" spans="1:15" ht="16.5" customHeight="1" x14ac:dyDescent="0.25">
      <c r="A289" s="37" t="s">
        <v>109</v>
      </c>
      <c r="B289" s="38"/>
      <c r="C289" s="38"/>
      <c r="D289" s="39"/>
      <c r="E289" s="40"/>
      <c r="F289" s="37" t="s">
        <v>110</v>
      </c>
      <c r="G289" s="38"/>
      <c r="H289" s="38"/>
      <c r="I289" s="39"/>
      <c r="J289" s="40"/>
      <c r="K289" s="37" t="s">
        <v>111</v>
      </c>
      <c r="L289" s="38"/>
      <c r="M289" s="38"/>
      <c r="N289" s="39"/>
      <c r="O289" s="40"/>
    </row>
    <row r="290" spans="1:15" ht="12" customHeight="1" x14ac:dyDescent="0.25">
      <c r="A290" s="41" t="s">
        <v>3</v>
      </c>
      <c r="B290" s="41" t="s">
        <v>41</v>
      </c>
      <c r="C290" s="42" t="s">
        <v>42</v>
      </c>
      <c r="D290" s="42" t="s">
        <v>43</v>
      </c>
      <c r="E290" s="42" t="s">
        <v>44</v>
      </c>
      <c r="F290" s="41" t="s">
        <v>3</v>
      </c>
      <c r="G290" s="41" t="s">
        <v>41</v>
      </c>
      <c r="H290" s="42" t="s">
        <v>42</v>
      </c>
      <c r="I290" s="42" t="s">
        <v>43</v>
      </c>
      <c r="J290" s="42" t="s">
        <v>44</v>
      </c>
      <c r="K290" s="41" t="s">
        <v>3</v>
      </c>
      <c r="L290" s="41" t="s">
        <v>41</v>
      </c>
      <c r="M290" s="42" t="s">
        <v>42</v>
      </c>
      <c r="N290" s="42" t="s">
        <v>43</v>
      </c>
      <c r="O290" s="42" t="s">
        <v>44</v>
      </c>
    </row>
    <row r="291" spans="1:15" x14ac:dyDescent="0.25">
      <c r="A291" s="43"/>
      <c r="B291" s="43"/>
      <c r="C291" s="43"/>
      <c r="D291" s="43"/>
      <c r="E291" s="44">
        <f>[1]DadosBDI!$C$13</f>
        <v>45369</v>
      </c>
      <c r="F291" s="43"/>
      <c r="G291" s="43"/>
      <c r="H291" s="43"/>
      <c r="I291" s="43"/>
      <c r="J291" s="44">
        <f>[1]DadosBDI!$C$13</f>
        <v>45369</v>
      </c>
      <c r="K291" s="43"/>
      <c r="L291" s="43"/>
      <c r="M291" s="43"/>
      <c r="N291" s="43"/>
      <c r="O291" s="44">
        <f>[1]DadosBDI!$C$13</f>
        <v>45369</v>
      </c>
    </row>
    <row r="292" spans="1:15" x14ac:dyDescent="0.25">
      <c r="A292" s="41" t="s">
        <v>45</v>
      </c>
      <c r="B292" s="41" t="s">
        <v>4</v>
      </c>
      <c r="C292" s="41" t="s">
        <v>41</v>
      </c>
      <c r="D292" s="42" t="s">
        <v>46</v>
      </c>
      <c r="E292" s="42" t="s">
        <v>47</v>
      </c>
      <c r="F292" s="41" t="s">
        <v>45</v>
      </c>
      <c r="G292" s="41" t="s">
        <v>4</v>
      </c>
      <c r="H292" s="41" t="s">
        <v>41</v>
      </c>
      <c r="I292" s="42" t="s">
        <v>46</v>
      </c>
      <c r="J292" s="42" t="s">
        <v>47</v>
      </c>
      <c r="K292" s="41" t="s">
        <v>45</v>
      </c>
      <c r="L292" s="41" t="s">
        <v>4</v>
      </c>
      <c r="M292" s="41" t="s">
        <v>41</v>
      </c>
      <c r="N292" s="42" t="s">
        <v>46</v>
      </c>
      <c r="O292" s="42" t="s">
        <v>47</v>
      </c>
    </row>
    <row r="293" spans="1:15" x14ac:dyDescent="0.25">
      <c r="A293" s="46"/>
      <c r="B293" s="47"/>
      <c r="C293" s="48"/>
      <c r="D293" s="49"/>
      <c r="E293" s="49">
        <f>ROUND(C293*D293,2)</f>
        <v>0</v>
      </c>
      <c r="F293" s="46"/>
      <c r="G293" s="47"/>
      <c r="H293" s="48"/>
      <c r="I293" s="49"/>
      <c r="J293" s="49">
        <f>ROUND(H293*I293,2)</f>
        <v>0</v>
      </c>
      <c r="K293" s="46"/>
      <c r="L293" s="47"/>
      <c r="M293" s="48"/>
      <c r="N293" s="49"/>
      <c r="O293" s="49">
        <f>ROUND(M293*N293,2)</f>
        <v>0</v>
      </c>
    </row>
    <row r="294" spans="1:15" ht="18" customHeight="1" x14ac:dyDescent="0.25">
      <c r="A294" s="46"/>
      <c r="B294" s="47"/>
      <c r="C294" s="48"/>
      <c r="D294" s="49"/>
      <c r="E294" s="49">
        <f t="shared" ref="E294:E295" si="46">ROUND(C294*D294,2)</f>
        <v>0</v>
      </c>
      <c r="F294" s="46"/>
      <c r="G294" s="47"/>
      <c r="H294" s="48"/>
      <c r="I294" s="49"/>
      <c r="J294" s="49">
        <f t="shared" ref="J294:J295" si="47">ROUND(H294*I294,2)</f>
        <v>0</v>
      </c>
      <c r="K294" s="46"/>
      <c r="L294" s="47"/>
      <c r="M294" s="48"/>
      <c r="N294" s="49"/>
      <c r="O294" s="49">
        <f t="shared" ref="O294:O295" si="48">ROUND(M294*N294,2)</f>
        <v>0</v>
      </c>
    </row>
    <row r="295" spans="1:15" ht="12" customHeight="1" x14ac:dyDescent="0.25">
      <c r="A295" s="46"/>
      <c r="B295" s="47"/>
      <c r="C295" s="48"/>
      <c r="D295" s="49"/>
      <c r="E295" s="49">
        <f t="shared" si="46"/>
        <v>0</v>
      </c>
      <c r="F295" s="46"/>
      <c r="G295" s="47"/>
      <c r="H295" s="48"/>
      <c r="I295" s="49"/>
      <c r="J295" s="49">
        <f t="shared" si="47"/>
        <v>0</v>
      </c>
      <c r="K295" s="46"/>
      <c r="L295" s="47"/>
      <c r="M295" s="48"/>
      <c r="N295" s="49"/>
      <c r="O295" s="49">
        <f t="shared" si="48"/>
        <v>0</v>
      </c>
    </row>
    <row r="296" spans="1:15" ht="17.100000000000001" customHeight="1" x14ac:dyDescent="0.25">
      <c r="A296" s="46"/>
      <c r="B296" s="47"/>
      <c r="C296" s="48"/>
      <c r="D296" s="49"/>
      <c r="E296" s="49">
        <f>ROUND(C296*D296,2)</f>
        <v>0</v>
      </c>
      <c r="F296" s="46"/>
      <c r="G296" s="47"/>
      <c r="H296" s="48"/>
      <c r="I296" s="49"/>
      <c r="J296" s="49">
        <f>ROUND(H296*I296,2)</f>
        <v>0</v>
      </c>
      <c r="K296" s="46"/>
      <c r="L296" s="47"/>
      <c r="M296" s="48"/>
      <c r="N296" s="49"/>
      <c r="O296" s="49">
        <f>ROUND(M296*N296,2)</f>
        <v>0</v>
      </c>
    </row>
    <row r="297" spans="1:15" x14ac:dyDescent="0.25">
      <c r="A297" s="46"/>
      <c r="B297" s="47"/>
      <c r="C297" s="48"/>
      <c r="D297" s="49"/>
      <c r="E297" s="49">
        <f>ROUND(C297*D297,2)</f>
        <v>0</v>
      </c>
      <c r="F297" s="46"/>
      <c r="G297" s="47"/>
      <c r="H297" s="48"/>
      <c r="I297" s="49"/>
      <c r="J297" s="49">
        <f>ROUND(H297*I297,2)</f>
        <v>0</v>
      </c>
      <c r="K297" s="46"/>
      <c r="L297" s="47"/>
      <c r="M297" s="48"/>
      <c r="N297" s="49"/>
      <c r="O297" s="49">
        <f>ROUND(M297*N297,2)</f>
        <v>0</v>
      </c>
    </row>
    <row r="298" spans="1:15" s="45" customFormat="1" x14ac:dyDescent="0.25">
      <c r="A298" s="50"/>
      <c r="B298" s="51"/>
      <c r="C298" s="52" t="s">
        <v>48</v>
      </c>
      <c r="D298" s="53"/>
      <c r="E298" s="54">
        <f>SUM(E293:E297)</f>
        <v>0</v>
      </c>
      <c r="F298" s="50"/>
      <c r="G298" s="51"/>
      <c r="H298" s="52" t="s">
        <v>48</v>
      </c>
      <c r="I298" s="53"/>
      <c r="J298" s="54">
        <f>SUM(J293:J297)</f>
        <v>0</v>
      </c>
      <c r="K298" s="50"/>
      <c r="L298" s="51"/>
      <c r="M298" s="52" t="s">
        <v>48</v>
      </c>
      <c r="N298" s="53"/>
      <c r="O298" s="54">
        <f>SUM(O293:O297)</f>
        <v>0</v>
      </c>
    </row>
    <row r="299" spans="1:15" x14ac:dyDescent="0.25">
      <c r="A299" s="46" t="s">
        <v>49</v>
      </c>
      <c r="B299" s="47" t="s">
        <v>50</v>
      </c>
      <c r="C299" s="48"/>
      <c r="D299" s="49">
        <f>[1]CustoMOb!$C$37</f>
        <v>19.940000000000001</v>
      </c>
      <c r="E299" s="49">
        <f>ROUND(C299*D299,2)</f>
        <v>0</v>
      </c>
      <c r="F299" s="46" t="s">
        <v>49</v>
      </c>
      <c r="G299" s="47" t="s">
        <v>50</v>
      </c>
      <c r="H299" s="48"/>
      <c r="I299" s="49">
        <f>[1]CustoMOb!$C$37</f>
        <v>19.940000000000001</v>
      </c>
      <c r="J299" s="49">
        <f>ROUND(H299*I299,2)</f>
        <v>0</v>
      </c>
      <c r="K299" s="46" t="s">
        <v>49</v>
      </c>
      <c r="L299" s="47" t="s">
        <v>50</v>
      </c>
      <c r="M299" s="48"/>
      <c r="N299" s="49">
        <f>[1]CustoMOb!$C$37</f>
        <v>19.940000000000001</v>
      </c>
      <c r="O299" s="49">
        <f>ROUND(M299*N299,2)</f>
        <v>0</v>
      </c>
    </row>
    <row r="300" spans="1:15" ht="9.9499999999999993" customHeight="1" x14ac:dyDescent="0.25">
      <c r="A300" s="46" t="s">
        <v>51</v>
      </c>
      <c r="B300" s="47" t="s">
        <v>50</v>
      </c>
      <c r="C300" s="48"/>
      <c r="D300" s="49">
        <f>[1]CustoMOb!$D$37</f>
        <v>16.28</v>
      </c>
      <c r="E300" s="49">
        <f>ROUND(C300*D300,2)</f>
        <v>0</v>
      </c>
      <c r="F300" s="46" t="s">
        <v>51</v>
      </c>
      <c r="G300" s="47" t="s">
        <v>50</v>
      </c>
      <c r="H300" s="48"/>
      <c r="I300" s="49">
        <f>[1]CustoMOb!$D$37</f>
        <v>16.28</v>
      </c>
      <c r="J300" s="49">
        <f>ROUND(H300*I300,2)</f>
        <v>0</v>
      </c>
      <c r="K300" s="46" t="s">
        <v>51</v>
      </c>
      <c r="L300" s="47" t="s">
        <v>50</v>
      </c>
      <c r="M300" s="48"/>
      <c r="N300" s="49">
        <f>[1]CustoMOb!$D$37</f>
        <v>16.28</v>
      </c>
      <c r="O300" s="49">
        <f>ROUND(M300*N300,2)</f>
        <v>0</v>
      </c>
    </row>
    <row r="301" spans="1:15" ht="9.9499999999999993" customHeight="1" x14ac:dyDescent="0.25">
      <c r="A301" s="46" t="s">
        <v>52</v>
      </c>
      <c r="B301" s="47" t="s">
        <v>50</v>
      </c>
      <c r="C301" s="48"/>
      <c r="D301" s="49">
        <f>[1]CustoMOb!$E$37</f>
        <v>31.17</v>
      </c>
      <c r="E301" s="49">
        <f>ROUND(C301*D301,2)</f>
        <v>0</v>
      </c>
      <c r="F301" s="46" t="s">
        <v>52</v>
      </c>
      <c r="G301" s="47" t="s">
        <v>50</v>
      </c>
      <c r="H301" s="48"/>
      <c r="I301" s="49">
        <f>[1]CustoMOb!$E$37</f>
        <v>31.17</v>
      </c>
      <c r="J301" s="49">
        <f>ROUND(H301*I301,2)</f>
        <v>0</v>
      </c>
      <c r="K301" s="46" t="s">
        <v>52</v>
      </c>
      <c r="L301" s="47" t="s">
        <v>50</v>
      </c>
      <c r="M301" s="48"/>
      <c r="N301" s="49">
        <f>[1]CustoMOb!$E$37</f>
        <v>31.17</v>
      </c>
      <c r="O301" s="49">
        <f>ROUND(M301*N301,2)</f>
        <v>0</v>
      </c>
    </row>
    <row r="302" spans="1:15" ht="9.9499999999999993" customHeight="1" x14ac:dyDescent="0.25">
      <c r="A302" s="46"/>
      <c r="B302" s="47"/>
      <c r="C302" s="48"/>
      <c r="D302" s="49"/>
      <c r="E302" s="49">
        <f>ROUND(C302*D302,2)</f>
        <v>0</v>
      </c>
      <c r="F302" s="46"/>
      <c r="G302" s="47"/>
      <c r="H302" s="48"/>
      <c r="I302" s="49"/>
      <c r="J302" s="49">
        <f>ROUND(H302*I302,2)</f>
        <v>0</v>
      </c>
      <c r="K302" s="46"/>
      <c r="L302" s="47"/>
      <c r="M302" s="48"/>
      <c r="N302" s="49"/>
      <c r="O302" s="49">
        <f>ROUND(M302*N302,2)</f>
        <v>0</v>
      </c>
    </row>
    <row r="303" spans="1:15" ht="9.9499999999999993" customHeight="1" x14ac:dyDescent="0.25">
      <c r="A303" s="46"/>
      <c r="B303" s="47"/>
      <c r="C303" s="48"/>
      <c r="D303" s="49"/>
      <c r="E303" s="49">
        <f>ROUND(C303*D303,2)</f>
        <v>0</v>
      </c>
      <c r="F303" s="46"/>
      <c r="G303" s="47"/>
      <c r="H303" s="48"/>
      <c r="I303" s="49"/>
      <c r="J303" s="49">
        <f>ROUND(H303*I303,2)</f>
        <v>0</v>
      </c>
      <c r="K303" s="46"/>
      <c r="L303" s="47"/>
      <c r="M303" s="48"/>
      <c r="N303" s="49"/>
      <c r="O303" s="49">
        <f>ROUND(M303*N303,2)</f>
        <v>0</v>
      </c>
    </row>
    <row r="304" spans="1:15" ht="9.9499999999999993" customHeight="1" x14ac:dyDescent="0.25">
      <c r="A304" s="55" t="s">
        <v>53</v>
      </c>
      <c r="B304" s="56"/>
      <c r="C304" s="57">
        <f>C291*(C299+C300+C301+C302)</f>
        <v>0</v>
      </c>
      <c r="D304" s="58">
        <f>C291*C303</f>
        <v>0</v>
      </c>
      <c r="E304" s="54">
        <f>SUM(E299:E303)</f>
        <v>0</v>
      </c>
      <c r="F304" s="55" t="s">
        <v>53</v>
      </c>
      <c r="G304" s="56"/>
      <c r="H304" s="57">
        <f>H289*(H299+H300+H301+H302)</f>
        <v>0</v>
      </c>
      <c r="I304" s="58">
        <f>H289*H303</f>
        <v>0</v>
      </c>
      <c r="J304" s="54">
        <f>SUM(J299:J303)</f>
        <v>0</v>
      </c>
      <c r="K304" s="55" t="s">
        <v>53</v>
      </c>
      <c r="L304" s="56"/>
      <c r="M304" s="57">
        <f>M291*(M299+M300+M301+M302)</f>
        <v>0</v>
      </c>
      <c r="N304" s="58">
        <f>M291*M303</f>
        <v>0</v>
      </c>
      <c r="O304" s="54">
        <f>SUM(O299:O303)</f>
        <v>0</v>
      </c>
    </row>
    <row r="305" spans="1:15" ht="9.9499999999999993" customHeight="1" x14ac:dyDescent="0.25">
      <c r="A305" s="59"/>
      <c r="B305" s="47"/>
      <c r="C305" s="48"/>
      <c r="D305" s="49"/>
      <c r="E305" s="49">
        <f t="shared" ref="E305:E313" si="49">ROUND(C305*D305,2)</f>
        <v>0</v>
      </c>
      <c r="F305" s="59"/>
      <c r="G305" s="47"/>
      <c r="H305" s="48"/>
      <c r="I305" s="49"/>
      <c r="J305" s="49">
        <f t="shared" ref="J305:J313" si="50">ROUND(H305*I305,2)</f>
        <v>0</v>
      </c>
      <c r="K305" s="59"/>
      <c r="L305" s="47"/>
      <c r="M305" s="48"/>
      <c r="N305" s="49"/>
      <c r="O305" s="49">
        <f t="shared" ref="O305:O313" si="51">ROUND(M305*N305,2)</f>
        <v>0</v>
      </c>
    </row>
    <row r="306" spans="1:15" ht="12" customHeight="1" x14ac:dyDescent="0.25">
      <c r="A306" s="46"/>
      <c r="B306" s="47"/>
      <c r="C306" s="48"/>
      <c r="D306" s="49"/>
      <c r="E306" s="49">
        <f t="shared" si="49"/>
        <v>0</v>
      </c>
      <c r="F306" s="46"/>
      <c r="G306" s="47"/>
      <c r="H306" s="48"/>
      <c r="I306" s="49"/>
      <c r="J306" s="49">
        <f t="shared" si="50"/>
        <v>0</v>
      </c>
      <c r="K306" s="46"/>
      <c r="L306" s="47"/>
      <c r="M306" s="48"/>
      <c r="N306" s="49"/>
      <c r="O306" s="49">
        <f t="shared" si="51"/>
        <v>0</v>
      </c>
    </row>
    <row r="307" spans="1:15" ht="9.9499999999999993" customHeight="1" x14ac:dyDescent="0.25">
      <c r="A307" s="46"/>
      <c r="B307" s="47"/>
      <c r="C307" s="48"/>
      <c r="D307" s="49"/>
      <c r="E307" s="49">
        <f t="shared" si="49"/>
        <v>0</v>
      </c>
      <c r="F307" s="46"/>
      <c r="G307" s="47"/>
      <c r="H307" s="48"/>
      <c r="I307" s="49"/>
      <c r="J307" s="49">
        <f t="shared" si="50"/>
        <v>0</v>
      </c>
      <c r="K307" s="46"/>
      <c r="L307" s="47"/>
      <c r="M307" s="48"/>
      <c r="N307" s="49"/>
      <c r="O307" s="49">
        <f t="shared" si="51"/>
        <v>0</v>
      </c>
    </row>
    <row r="308" spans="1:15" ht="12" customHeight="1" x14ac:dyDescent="0.25">
      <c r="A308" s="46"/>
      <c r="B308" s="47"/>
      <c r="C308" s="48"/>
      <c r="D308" s="49"/>
      <c r="E308" s="49">
        <f t="shared" si="49"/>
        <v>0</v>
      </c>
      <c r="F308" s="46"/>
      <c r="G308" s="47"/>
      <c r="H308" s="48"/>
      <c r="I308" s="49"/>
      <c r="J308" s="49">
        <f t="shared" si="50"/>
        <v>0</v>
      </c>
      <c r="K308" s="46"/>
      <c r="L308" s="47"/>
      <c r="M308" s="48"/>
      <c r="N308" s="49"/>
      <c r="O308" s="49">
        <f t="shared" si="51"/>
        <v>0</v>
      </c>
    </row>
    <row r="309" spans="1:15" ht="12" customHeight="1" x14ac:dyDescent="0.25">
      <c r="A309" s="46"/>
      <c r="B309" s="47"/>
      <c r="C309" s="48"/>
      <c r="D309" s="49"/>
      <c r="E309" s="49">
        <f t="shared" si="49"/>
        <v>0</v>
      </c>
      <c r="F309" s="46"/>
      <c r="G309" s="47"/>
      <c r="H309" s="48"/>
      <c r="I309" s="49"/>
      <c r="J309" s="49">
        <f t="shared" si="50"/>
        <v>0</v>
      </c>
      <c r="K309" s="46"/>
      <c r="L309" s="47"/>
      <c r="M309" s="48"/>
      <c r="N309" s="49"/>
      <c r="O309" s="49">
        <f t="shared" si="51"/>
        <v>0</v>
      </c>
    </row>
    <row r="310" spans="1:15" ht="9.9499999999999993" customHeight="1" x14ac:dyDescent="0.25">
      <c r="A310" s="46"/>
      <c r="B310" s="47"/>
      <c r="C310" s="48"/>
      <c r="D310" s="49"/>
      <c r="E310" s="49">
        <f t="shared" si="49"/>
        <v>0</v>
      </c>
      <c r="F310" s="46"/>
      <c r="G310" s="47"/>
      <c r="H310" s="48"/>
      <c r="I310" s="49"/>
      <c r="J310" s="49">
        <f t="shared" si="50"/>
        <v>0</v>
      </c>
      <c r="K310" s="46"/>
      <c r="L310" s="47"/>
      <c r="M310" s="48"/>
      <c r="N310" s="49"/>
      <c r="O310" s="49">
        <f t="shared" si="51"/>
        <v>0</v>
      </c>
    </row>
    <row r="311" spans="1:15" ht="9.9499999999999993" customHeight="1" x14ac:dyDescent="0.25">
      <c r="A311" s="46"/>
      <c r="B311" s="47"/>
      <c r="C311" s="48"/>
      <c r="D311" s="49"/>
      <c r="E311" s="49">
        <f t="shared" si="49"/>
        <v>0</v>
      </c>
      <c r="F311" s="46"/>
      <c r="G311" s="47"/>
      <c r="H311" s="48"/>
      <c r="I311" s="49"/>
      <c r="J311" s="49">
        <f t="shared" si="50"/>
        <v>0</v>
      </c>
      <c r="K311" s="46"/>
      <c r="L311" s="47"/>
      <c r="M311" s="48"/>
      <c r="N311" s="49"/>
      <c r="O311" s="49">
        <f t="shared" si="51"/>
        <v>0</v>
      </c>
    </row>
    <row r="312" spans="1:15" ht="12" customHeight="1" x14ac:dyDescent="0.25">
      <c r="A312" s="46"/>
      <c r="B312" s="47"/>
      <c r="C312" s="48"/>
      <c r="D312" s="49"/>
      <c r="E312" s="49">
        <f t="shared" si="49"/>
        <v>0</v>
      </c>
      <c r="F312" s="46"/>
      <c r="G312" s="47"/>
      <c r="H312" s="48"/>
      <c r="I312" s="49"/>
      <c r="J312" s="49">
        <f t="shared" si="50"/>
        <v>0</v>
      </c>
      <c r="K312" s="46"/>
      <c r="L312" s="47"/>
      <c r="M312" s="48"/>
      <c r="N312" s="49"/>
      <c r="O312" s="49">
        <f t="shared" si="51"/>
        <v>0</v>
      </c>
    </row>
    <row r="313" spans="1:15" ht="23.25" customHeight="1" x14ac:dyDescent="0.25">
      <c r="A313" s="46"/>
      <c r="B313" s="47"/>
      <c r="C313" s="48"/>
      <c r="D313" s="49"/>
      <c r="E313" s="49">
        <f t="shared" si="49"/>
        <v>0</v>
      </c>
      <c r="F313" s="46"/>
      <c r="G313" s="47"/>
      <c r="H313" s="48"/>
      <c r="I313" s="49"/>
      <c r="J313" s="49">
        <f t="shared" si="50"/>
        <v>0</v>
      </c>
      <c r="K313" s="46"/>
      <c r="L313" s="47"/>
      <c r="M313" s="48"/>
      <c r="N313" s="49"/>
      <c r="O313" s="49">
        <f t="shared" si="51"/>
        <v>0</v>
      </c>
    </row>
    <row r="314" spans="1:15" ht="9.9499999999999993" customHeight="1" x14ac:dyDescent="0.25">
      <c r="A314" s="55" t="s">
        <v>60</v>
      </c>
      <c r="B314" s="56"/>
      <c r="C314" s="57" t="s">
        <v>60</v>
      </c>
      <c r="D314" s="58"/>
      <c r="E314" s="60">
        <f>SUM(E305:E311)</f>
        <v>0</v>
      </c>
      <c r="F314" s="55" t="s">
        <v>60</v>
      </c>
      <c r="G314" s="56"/>
      <c r="H314" s="57" t="s">
        <v>60</v>
      </c>
      <c r="I314" s="58"/>
      <c r="J314" s="60">
        <f>SUM(J305:J313)</f>
        <v>0</v>
      </c>
      <c r="K314" s="55" t="s">
        <v>60</v>
      </c>
      <c r="L314" s="56"/>
      <c r="M314" s="57" t="s">
        <v>60</v>
      </c>
      <c r="N314" s="58"/>
      <c r="O314" s="60">
        <f>SUM(O305:O311)</f>
        <v>0</v>
      </c>
    </row>
    <row r="315" spans="1:15" ht="9.9499999999999993" customHeight="1" x14ac:dyDescent="0.25">
      <c r="A315" s="61" t="s">
        <v>61</v>
      </c>
      <c r="B315" s="62"/>
      <c r="C315" s="63"/>
      <c r="D315" s="64"/>
      <c r="E315" s="60">
        <f>E298+E304+E314</f>
        <v>0</v>
      </c>
      <c r="F315" s="61" t="s">
        <v>61</v>
      </c>
      <c r="G315" s="62"/>
      <c r="H315" s="63"/>
      <c r="I315" s="64"/>
      <c r="J315" s="60">
        <f>J298+J304+J314</f>
        <v>0</v>
      </c>
      <c r="K315" s="61" t="s">
        <v>61</v>
      </c>
      <c r="L315" s="62"/>
      <c r="M315" s="63"/>
      <c r="N315" s="64"/>
      <c r="O315" s="60">
        <f>O298+O304+O314</f>
        <v>0</v>
      </c>
    </row>
    <row r="316" spans="1:15" ht="9.9499999999999993" customHeight="1" x14ac:dyDescent="0.25">
      <c r="A316" s="61" t="s">
        <v>62</v>
      </c>
      <c r="B316" s="65"/>
      <c r="C316" s="65" t="s">
        <v>63</v>
      </c>
      <c r="D316" s="66">
        <f>[1]DadosBDI!$C$4</f>
        <v>30</v>
      </c>
      <c r="E316" s="67">
        <f>ROUND(E315*D316/100,2)</f>
        <v>0</v>
      </c>
      <c r="F316" s="61" t="s">
        <v>62</v>
      </c>
      <c r="G316" s="65"/>
      <c r="H316" s="65" t="s">
        <v>63</v>
      </c>
      <c r="I316" s="66">
        <f>[1]DadosBDI!$C$4</f>
        <v>30</v>
      </c>
      <c r="J316" s="67">
        <f>ROUND(J315*I316/100,2)</f>
        <v>0</v>
      </c>
      <c r="K316" s="61" t="s">
        <v>62</v>
      </c>
      <c r="L316" s="65"/>
      <c r="M316" s="65" t="s">
        <v>63</v>
      </c>
      <c r="N316" s="66">
        <f>[1]DadosBDI!$C$4</f>
        <v>30</v>
      </c>
      <c r="O316" s="67">
        <f>ROUND(O315*N316/100,2)</f>
        <v>0</v>
      </c>
    </row>
    <row r="317" spans="1:15" ht="9.9499999999999993" customHeight="1" x14ac:dyDescent="0.25">
      <c r="A317" s="68" t="s">
        <v>64</v>
      </c>
      <c r="B317" s="69"/>
      <c r="C317" s="69"/>
      <c r="D317" s="70"/>
      <c r="E317" s="71">
        <f>ROUND(SUM(E315:E316),2)</f>
        <v>0</v>
      </c>
      <c r="F317" s="68" t="s">
        <v>64</v>
      </c>
      <c r="G317" s="69"/>
      <c r="H317" s="69"/>
      <c r="I317" s="70"/>
      <c r="J317" s="71">
        <f>ROUND(SUM(J315:J316),2)</f>
        <v>0</v>
      </c>
      <c r="K317" s="68" t="s">
        <v>64</v>
      </c>
      <c r="L317" s="69"/>
      <c r="M317" s="69"/>
      <c r="N317" s="70"/>
      <c r="O317" s="71">
        <f>ROUND(SUM(O315:O316),2)</f>
        <v>0</v>
      </c>
    </row>
    <row r="318" spans="1:15" ht="9.9499999999999993" customHeight="1" x14ac:dyDescent="0.25">
      <c r="A318" s="35"/>
      <c r="B318" s="35"/>
      <c r="C318" s="35"/>
      <c r="D318" s="36"/>
      <c r="E318" s="36"/>
      <c r="F318" s="35"/>
      <c r="G318" s="35"/>
      <c r="H318" s="35"/>
      <c r="I318" s="36"/>
      <c r="J318" s="36"/>
      <c r="K318" s="35"/>
      <c r="L318" s="35"/>
      <c r="M318" s="35"/>
      <c r="N318" s="36"/>
      <c r="O318" s="36"/>
    </row>
    <row r="319" spans="1:15" ht="15.75" customHeight="1" x14ac:dyDescent="0.25">
      <c r="A319" s="37" t="s">
        <v>112</v>
      </c>
      <c r="B319" s="38"/>
      <c r="C319" s="38"/>
      <c r="D319" s="39"/>
      <c r="E319" s="40"/>
      <c r="F319" s="37" t="s">
        <v>113</v>
      </c>
      <c r="G319" s="38"/>
      <c r="H319" s="38"/>
      <c r="I319" s="39"/>
      <c r="J319" s="40"/>
      <c r="K319" s="37" t="s">
        <v>114</v>
      </c>
      <c r="L319" s="38"/>
      <c r="M319" s="38"/>
      <c r="N319" s="39"/>
      <c r="O319" s="40"/>
    </row>
    <row r="320" spans="1:15" ht="12" customHeight="1" x14ac:dyDescent="0.25">
      <c r="A320" s="41" t="s">
        <v>3</v>
      </c>
      <c r="B320" s="41" t="s">
        <v>41</v>
      </c>
      <c r="C320" s="42" t="s">
        <v>42</v>
      </c>
      <c r="D320" s="42" t="s">
        <v>43</v>
      </c>
      <c r="E320" s="42" t="s">
        <v>44</v>
      </c>
      <c r="F320" s="41" t="s">
        <v>3</v>
      </c>
      <c r="G320" s="41" t="s">
        <v>41</v>
      </c>
      <c r="H320" s="42" t="s">
        <v>42</v>
      </c>
      <c r="I320" s="42" t="s">
        <v>43</v>
      </c>
      <c r="J320" s="42" t="s">
        <v>44</v>
      </c>
      <c r="K320" s="41" t="s">
        <v>3</v>
      </c>
      <c r="L320" s="41" t="s">
        <v>41</v>
      </c>
      <c r="M320" s="42" t="s">
        <v>42</v>
      </c>
      <c r="N320" s="42" t="s">
        <v>43</v>
      </c>
      <c r="O320" s="42" t="s">
        <v>44</v>
      </c>
    </row>
    <row r="321" spans="1:15" ht="15" customHeight="1" x14ac:dyDescent="0.25">
      <c r="A321" s="43"/>
      <c r="B321" s="43"/>
      <c r="C321" s="43"/>
      <c r="D321" s="43"/>
      <c r="E321" s="44">
        <f>[1]DadosBDI!$C$13</f>
        <v>45369</v>
      </c>
      <c r="F321" s="43"/>
      <c r="G321" s="43"/>
      <c r="H321" s="43"/>
      <c r="I321" s="43"/>
      <c r="J321" s="44">
        <f>[1]DadosBDI!$C$13</f>
        <v>45369</v>
      </c>
      <c r="K321" s="43"/>
      <c r="L321" s="43"/>
      <c r="M321" s="43"/>
      <c r="N321" s="43"/>
      <c r="O321" s="44">
        <f>[1]DadosBDI!$C$13</f>
        <v>45369</v>
      </c>
    </row>
    <row r="322" spans="1:15" x14ac:dyDescent="0.25">
      <c r="A322" s="41" t="s">
        <v>45</v>
      </c>
      <c r="B322" s="41" t="s">
        <v>4</v>
      </c>
      <c r="C322" s="41" t="s">
        <v>41</v>
      </c>
      <c r="D322" s="42" t="s">
        <v>46</v>
      </c>
      <c r="E322" s="42" t="s">
        <v>47</v>
      </c>
      <c r="F322" s="41" t="s">
        <v>45</v>
      </c>
      <c r="G322" s="41" t="s">
        <v>4</v>
      </c>
      <c r="H322" s="41" t="s">
        <v>41</v>
      </c>
      <c r="I322" s="42" t="s">
        <v>46</v>
      </c>
      <c r="J322" s="42" t="s">
        <v>47</v>
      </c>
      <c r="K322" s="41" t="s">
        <v>45</v>
      </c>
      <c r="L322" s="41" t="s">
        <v>4</v>
      </c>
      <c r="M322" s="41" t="s">
        <v>41</v>
      </c>
      <c r="N322" s="42" t="s">
        <v>46</v>
      </c>
      <c r="O322" s="42" t="s">
        <v>47</v>
      </c>
    </row>
    <row r="323" spans="1:15" x14ac:dyDescent="0.25">
      <c r="A323" s="46"/>
      <c r="B323" s="47"/>
      <c r="C323" s="48"/>
      <c r="D323" s="49"/>
      <c r="E323" s="49">
        <f>ROUND(C323*D323,2)</f>
        <v>0</v>
      </c>
      <c r="F323" s="46"/>
      <c r="G323" s="47"/>
      <c r="H323" s="48"/>
      <c r="I323" s="49"/>
      <c r="J323" s="49">
        <f>ROUND(H323*I323,2)</f>
        <v>0</v>
      </c>
      <c r="K323" s="46"/>
      <c r="L323" s="47"/>
      <c r="M323" s="48"/>
      <c r="N323" s="49"/>
      <c r="O323" s="49">
        <f>ROUND(M323*N323,2)</f>
        <v>0</v>
      </c>
    </row>
    <row r="324" spans="1:15" ht="18" customHeight="1" x14ac:dyDescent="0.25">
      <c r="A324" s="46"/>
      <c r="B324" s="47"/>
      <c r="C324" s="48"/>
      <c r="D324" s="49"/>
      <c r="E324" s="49">
        <f t="shared" ref="E324:E325" si="52">ROUND(C324*D324,2)</f>
        <v>0</v>
      </c>
      <c r="F324" s="46"/>
      <c r="G324" s="47"/>
      <c r="H324" s="48"/>
      <c r="I324" s="49"/>
      <c r="J324" s="49">
        <f t="shared" ref="J324:J325" si="53">ROUND(H324*I324,2)</f>
        <v>0</v>
      </c>
      <c r="K324" s="46"/>
      <c r="L324" s="47"/>
      <c r="M324" s="48"/>
      <c r="N324" s="49"/>
      <c r="O324" s="49">
        <f t="shared" ref="O324:O325" si="54">ROUND(M324*N324,2)</f>
        <v>0</v>
      </c>
    </row>
    <row r="325" spans="1:15" s="34" customFormat="1" x14ac:dyDescent="0.25">
      <c r="A325" s="46"/>
      <c r="B325" s="47"/>
      <c r="C325" s="48"/>
      <c r="D325" s="49"/>
      <c r="E325" s="49">
        <f t="shared" si="52"/>
        <v>0</v>
      </c>
      <c r="F325" s="46"/>
      <c r="G325" s="47"/>
      <c r="H325" s="48"/>
      <c r="I325" s="49"/>
      <c r="J325" s="49">
        <f t="shared" si="53"/>
        <v>0</v>
      </c>
      <c r="K325" s="46"/>
      <c r="L325" s="47"/>
      <c r="M325" s="48"/>
      <c r="N325" s="49"/>
      <c r="O325" s="49">
        <f t="shared" si="54"/>
        <v>0</v>
      </c>
    </row>
    <row r="326" spans="1:15" s="34" customFormat="1" ht="9.9499999999999993" customHeight="1" x14ac:dyDescent="0.25">
      <c r="A326" s="46"/>
      <c r="B326" s="47"/>
      <c r="C326" s="48"/>
      <c r="D326" s="49"/>
      <c r="E326" s="49">
        <f>ROUND(C326*D326,2)</f>
        <v>0</v>
      </c>
      <c r="F326" s="46"/>
      <c r="G326" s="47"/>
      <c r="H326" s="48"/>
      <c r="I326" s="49"/>
      <c r="J326" s="49">
        <f>ROUND(H326*I326,2)</f>
        <v>0</v>
      </c>
      <c r="K326" s="46"/>
      <c r="L326" s="47"/>
      <c r="M326" s="48"/>
      <c r="N326" s="49"/>
      <c r="O326" s="49">
        <f>ROUND(M326*N326,2)</f>
        <v>0</v>
      </c>
    </row>
    <row r="327" spans="1:15" s="34" customFormat="1" ht="9.9499999999999993" customHeight="1" x14ac:dyDescent="0.25">
      <c r="A327" s="46"/>
      <c r="B327" s="47"/>
      <c r="C327" s="48"/>
      <c r="D327" s="49"/>
      <c r="E327" s="49">
        <f>ROUND(C327*D327,2)</f>
        <v>0</v>
      </c>
      <c r="F327" s="46"/>
      <c r="G327" s="47"/>
      <c r="H327" s="48"/>
      <c r="I327" s="49"/>
      <c r="J327" s="49">
        <f>ROUND(H327*I327,2)</f>
        <v>0</v>
      </c>
      <c r="K327" s="46"/>
      <c r="L327" s="47"/>
      <c r="M327" s="48"/>
      <c r="N327" s="49"/>
      <c r="O327" s="49">
        <f>ROUND(M327*N327,2)</f>
        <v>0</v>
      </c>
    </row>
    <row r="328" spans="1:15" s="34" customFormat="1" ht="9.9499999999999993" customHeight="1" x14ac:dyDescent="0.25">
      <c r="A328" s="50"/>
      <c r="B328" s="51"/>
      <c r="C328" s="52" t="s">
        <v>48</v>
      </c>
      <c r="D328" s="53"/>
      <c r="E328" s="54">
        <f>SUM(E323:E327)</f>
        <v>0</v>
      </c>
      <c r="F328" s="50"/>
      <c r="G328" s="51"/>
      <c r="H328" s="52" t="s">
        <v>48</v>
      </c>
      <c r="I328" s="53"/>
      <c r="J328" s="54">
        <f>SUM(J323:J327)</f>
        <v>0</v>
      </c>
      <c r="K328" s="50"/>
      <c r="L328" s="51"/>
      <c r="M328" s="52" t="s">
        <v>48</v>
      </c>
      <c r="N328" s="53"/>
      <c r="O328" s="54">
        <f>SUM(O323:O327)</f>
        <v>0</v>
      </c>
    </row>
    <row r="329" spans="1:15" ht="15.75" customHeight="1" x14ac:dyDescent="0.25">
      <c r="A329" s="46" t="s">
        <v>49</v>
      </c>
      <c r="B329" s="47" t="s">
        <v>50</v>
      </c>
      <c r="C329" s="48"/>
      <c r="D329" s="49">
        <f>[1]CustoMOb!$C$37</f>
        <v>19.940000000000001</v>
      </c>
      <c r="E329" s="49">
        <f>ROUND(C329*D329,2)</f>
        <v>0</v>
      </c>
      <c r="F329" s="46" t="s">
        <v>49</v>
      </c>
      <c r="G329" s="47" t="s">
        <v>50</v>
      </c>
      <c r="H329" s="48"/>
      <c r="I329" s="49">
        <f>[1]CustoMOb!$C$37</f>
        <v>19.940000000000001</v>
      </c>
      <c r="J329" s="49">
        <f>ROUND(H329*I329,2)</f>
        <v>0</v>
      </c>
      <c r="K329" s="46" t="s">
        <v>49</v>
      </c>
      <c r="L329" s="47" t="s">
        <v>50</v>
      </c>
      <c r="M329" s="48"/>
      <c r="N329" s="49">
        <f>[1]CustoMOb!$C$37</f>
        <v>19.940000000000001</v>
      </c>
      <c r="O329" s="49">
        <f>ROUND(M329*N329,2)</f>
        <v>0</v>
      </c>
    </row>
    <row r="330" spans="1:15" ht="9.9499999999999993" customHeight="1" x14ac:dyDescent="0.25">
      <c r="A330" s="46" t="s">
        <v>51</v>
      </c>
      <c r="B330" s="47" t="s">
        <v>50</v>
      </c>
      <c r="C330" s="48"/>
      <c r="D330" s="49">
        <f>[1]CustoMOb!$D$37</f>
        <v>16.28</v>
      </c>
      <c r="E330" s="49">
        <f>ROUND(C330*D330,2)</f>
        <v>0</v>
      </c>
      <c r="F330" s="46" t="s">
        <v>51</v>
      </c>
      <c r="G330" s="47" t="s">
        <v>50</v>
      </c>
      <c r="H330" s="48"/>
      <c r="I330" s="49">
        <f>[1]CustoMOb!$D$37</f>
        <v>16.28</v>
      </c>
      <c r="J330" s="49">
        <f>ROUND(H330*I330,2)</f>
        <v>0</v>
      </c>
      <c r="K330" s="46" t="s">
        <v>51</v>
      </c>
      <c r="L330" s="47" t="s">
        <v>50</v>
      </c>
      <c r="M330" s="48"/>
      <c r="N330" s="49">
        <f>[1]CustoMOb!$D$37</f>
        <v>16.28</v>
      </c>
      <c r="O330" s="49">
        <f>ROUND(M330*N330,2)</f>
        <v>0</v>
      </c>
    </row>
    <row r="331" spans="1:15" ht="9.9499999999999993" customHeight="1" x14ac:dyDescent="0.25">
      <c r="A331" s="46" t="s">
        <v>52</v>
      </c>
      <c r="B331" s="47" t="s">
        <v>50</v>
      </c>
      <c r="C331" s="48"/>
      <c r="D331" s="49">
        <f>[1]CustoMOb!$E$37</f>
        <v>31.17</v>
      </c>
      <c r="E331" s="49">
        <f>ROUND(C331*D331,2)</f>
        <v>0</v>
      </c>
      <c r="F331" s="46" t="s">
        <v>52</v>
      </c>
      <c r="G331" s="47" t="s">
        <v>50</v>
      </c>
      <c r="H331" s="48"/>
      <c r="I331" s="49">
        <f>[1]CustoMOb!$E$37</f>
        <v>31.17</v>
      </c>
      <c r="J331" s="49">
        <f>ROUND(H331*I331,2)</f>
        <v>0</v>
      </c>
      <c r="K331" s="46" t="s">
        <v>52</v>
      </c>
      <c r="L331" s="47" t="s">
        <v>50</v>
      </c>
      <c r="M331" s="48"/>
      <c r="N331" s="49">
        <f>[1]CustoMOb!$E$37</f>
        <v>31.17</v>
      </c>
      <c r="O331" s="49">
        <f>ROUND(M331*N331,2)</f>
        <v>0</v>
      </c>
    </row>
    <row r="332" spans="1:15" x14ac:dyDescent="0.25">
      <c r="A332" s="46"/>
      <c r="B332" s="47"/>
      <c r="C332" s="48"/>
      <c r="D332" s="49"/>
      <c r="E332" s="49">
        <f>ROUND(C332*D332,2)</f>
        <v>0</v>
      </c>
      <c r="F332" s="46"/>
      <c r="G332" s="47"/>
      <c r="H332" s="48"/>
      <c r="I332" s="49"/>
      <c r="J332" s="49">
        <f>ROUND(H332*I332,2)</f>
        <v>0</v>
      </c>
      <c r="K332" s="46"/>
      <c r="L332" s="47"/>
      <c r="M332" s="48"/>
      <c r="N332" s="49"/>
      <c r="O332" s="49">
        <f>ROUND(M332*N332,2)</f>
        <v>0</v>
      </c>
    </row>
    <row r="333" spans="1:15" ht="21.95" customHeight="1" x14ac:dyDescent="0.25">
      <c r="A333" s="46"/>
      <c r="B333" s="47"/>
      <c r="C333" s="48"/>
      <c r="D333" s="49"/>
      <c r="E333" s="49">
        <f>ROUND(C333*D333,2)</f>
        <v>0</v>
      </c>
      <c r="F333" s="46"/>
      <c r="G333" s="47"/>
      <c r="H333" s="48"/>
      <c r="I333" s="49"/>
      <c r="J333" s="49">
        <f>ROUND(H333*I333,2)</f>
        <v>0</v>
      </c>
      <c r="K333" s="46"/>
      <c r="L333" s="47"/>
      <c r="M333" s="48"/>
      <c r="N333" s="49"/>
      <c r="O333" s="49">
        <f>ROUND(M333*N333,2)</f>
        <v>0</v>
      </c>
    </row>
    <row r="334" spans="1:15" x14ac:dyDescent="0.25">
      <c r="A334" s="55" t="s">
        <v>53</v>
      </c>
      <c r="B334" s="56"/>
      <c r="C334" s="57">
        <f>C321*(C329+C330+C331+C332)</f>
        <v>0</v>
      </c>
      <c r="D334" s="58">
        <f>C321*C333</f>
        <v>0</v>
      </c>
      <c r="E334" s="54">
        <f>SUM(E329:E333)</f>
        <v>0</v>
      </c>
      <c r="F334" s="55" t="s">
        <v>53</v>
      </c>
      <c r="G334" s="56"/>
      <c r="H334" s="57">
        <f>H321*(H329+H330+H331+H332)</f>
        <v>0</v>
      </c>
      <c r="I334" s="58">
        <f>H321*H333</f>
        <v>0</v>
      </c>
      <c r="J334" s="54">
        <f>SUM(J329:J333)</f>
        <v>0</v>
      </c>
      <c r="K334" s="55" t="s">
        <v>53</v>
      </c>
      <c r="L334" s="56"/>
      <c r="M334" s="57">
        <f>M321*(M329+M330+M331+M332)</f>
        <v>0</v>
      </c>
      <c r="N334" s="58">
        <f>M321*M333</f>
        <v>0</v>
      </c>
      <c r="O334" s="54">
        <f>SUM(O329:O333)</f>
        <v>0</v>
      </c>
    </row>
    <row r="335" spans="1:15" x14ac:dyDescent="0.25">
      <c r="A335" s="59"/>
      <c r="B335" s="47"/>
      <c r="C335" s="48"/>
      <c r="D335" s="49"/>
      <c r="E335" s="49">
        <f t="shared" ref="E335:E343" si="55">ROUND(C335*D335,2)</f>
        <v>0</v>
      </c>
      <c r="F335" s="59"/>
      <c r="G335" s="47"/>
      <c r="H335" s="48"/>
      <c r="I335" s="49"/>
      <c r="J335" s="49">
        <f t="shared" ref="J335:J343" si="56">ROUND(H335*I335,2)</f>
        <v>0</v>
      </c>
      <c r="K335" s="59"/>
      <c r="L335" s="47"/>
      <c r="M335" s="48"/>
      <c r="N335" s="49"/>
      <c r="O335" s="49">
        <f t="shared" ref="O335:O343" si="57">ROUND(M335*N335,2)</f>
        <v>0</v>
      </c>
    </row>
    <row r="336" spans="1:15" x14ac:dyDescent="0.25">
      <c r="A336" s="46"/>
      <c r="B336" s="47"/>
      <c r="C336" s="48"/>
      <c r="D336" s="49"/>
      <c r="E336" s="49">
        <f t="shared" si="55"/>
        <v>0</v>
      </c>
      <c r="F336" s="46"/>
      <c r="G336" s="47"/>
      <c r="H336" s="48"/>
      <c r="I336" s="49"/>
      <c r="J336" s="49">
        <f t="shared" si="56"/>
        <v>0</v>
      </c>
      <c r="K336" s="46"/>
      <c r="L336" s="47"/>
      <c r="M336" s="48"/>
      <c r="N336" s="49"/>
      <c r="O336" s="49">
        <f t="shared" si="57"/>
        <v>0</v>
      </c>
    </row>
    <row r="337" spans="1:15" x14ac:dyDescent="0.25">
      <c r="A337" s="46"/>
      <c r="B337" s="47"/>
      <c r="C337" s="48"/>
      <c r="D337" s="49"/>
      <c r="E337" s="49">
        <f t="shared" si="55"/>
        <v>0</v>
      </c>
      <c r="F337" s="46"/>
      <c r="G337" s="47"/>
      <c r="H337" s="48"/>
      <c r="I337" s="49"/>
      <c r="J337" s="49">
        <f t="shared" si="56"/>
        <v>0</v>
      </c>
      <c r="K337" s="46"/>
      <c r="L337" s="47"/>
      <c r="M337" s="48"/>
      <c r="N337" s="49"/>
      <c r="O337" s="49">
        <f t="shared" si="57"/>
        <v>0</v>
      </c>
    </row>
    <row r="338" spans="1:15" x14ac:dyDescent="0.25">
      <c r="A338" s="46"/>
      <c r="B338" s="47"/>
      <c r="C338" s="48"/>
      <c r="D338" s="49"/>
      <c r="E338" s="49">
        <f t="shared" si="55"/>
        <v>0</v>
      </c>
      <c r="F338" s="46"/>
      <c r="G338" s="47"/>
      <c r="H338" s="48"/>
      <c r="I338" s="49"/>
      <c r="J338" s="49">
        <f t="shared" si="56"/>
        <v>0</v>
      </c>
      <c r="K338" s="46"/>
      <c r="L338" s="47"/>
      <c r="M338" s="48"/>
      <c r="N338" s="49"/>
      <c r="O338" s="49">
        <f t="shared" si="57"/>
        <v>0</v>
      </c>
    </row>
    <row r="339" spans="1:15" x14ac:dyDescent="0.25">
      <c r="A339" s="46"/>
      <c r="B339" s="47"/>
      <c r="C339" s="48"/>
      <c r="D339" s="49"/>
      <c r="E339" s="49">
        <f t="shared" si="55"/>
        <v>0</v>
      </c>
      <c r="F339" s="46"/>
      <c r="G339" s="47"/>
      <c r="H339" s="48"/>
      <c r="I339" s="49"/>
      <c r="J339" s="49">
        <f t="shared" si="56"/>
        <v>0</v>
      </c>
      <c r="K339" s="46"/>
      <c r="L339" s="47"/>
      <c r="M339" s="48"/>
      <c r="N339" s="49"/>
      <c r="O339" s="49">
        <f t="shared" si="57"/>
        <v>0</v>
      </c>
    </row>
    <row r="340" spans="1:15" x14ac:dyDescent="0.25">
      <c r="A340" s="46"/>
      <c r="B340" s="47"/>
      <c r="C340" s="48"/>
      <c r="D340" s="49"/>
      <c r="E340" s="49">
        <f t="shared" si="55"/>
        <v>0</v>
      </c>
      <c r="F340" s="46"/>
      <c r="G340" s="47"/>
      <c r="H340" s="48"/>
      <c r="I340" s="49"/>
      <c r="J340" s="49">
        <f t="shared" si="56"/>
        <v>0</v>
      </c>
      <c r="K340" s="46"/>
      <c r="L340" s="47"/>
      <c r="M340" s="48"/>
      <c r="N340" s="49"/>
      <c r="O340" s="49">
        <f t="shared" si="57"/>
        <v>0</v>
      </c>
    </row>
    <row r="341" spans="1:15" x14ac:dyDescent="0.25">
      <c r="A341" s="46"/>
      <c r="B341" s="47"/>
      <c r="C341" s="48"/>
      <c r="D341" s="49"/>
      <c r="E341" s="49">
        <f t="shared" si="55"/>
        <v>0</v>
      </c>
      <c r="F341" s="46"/>
      <c r="G341" s="47"/>
      <c r="H341" s="48"/>
      <c r="I341" s="49"/>
      <c r="J341" s="49">
        <f t="shared" si="56"/>
        <v>0</v>
      </c>
      <c r="K341" s="46"/>
      <c r="L341" s="47"/>
      <c r="M341" s="48"/>
      <c r="N341" s="49"/>
      <c r="O341" s="49">
        <f t="shared" si="57"/>
        <v>0</v>
      </c>
    </row>
    <row r="342" spans="1:15" x14ac:dyDescent="0.25">
      <c r="A342" s="46"/>
      <c r="B342" s="47"/>
      <c r="C342" s="48"/>
      <c r="D342" s="49"/>
      <c r="E342" s="49">
        <f t="shared" si="55"/>
        <v>0</v>
      </c>
      <c r="F342" s="46"/>
      <c r="G342" s="47"/>
      <c r="H342" s="48"/>
      <c r="I342" s="49"/>
      <c r="J342" s="49">
        <f t="shared" si="56"/>
        <v>0</v>
      </c>
      <c r="K342" s="46"/>
      <c r="L342" s="47"/>
      <c r="M342" s="48"/>
      <c r="N342" s="49"/>
      <c r="O342" s="49">
        <f t="shared" si="57"/>
        <v>0</v>
      </c>
    </row>
    <row r="343" spans="1:15" x14ac:dyDescent="0.25">
      <c r="A343" s="46"/>
      <c r="B343" s="47"/>
      <c r="C343" s="48"/>
      <c r="D343" s="49"/>
      <c r="E343" s="49">
        <f t="shared" si="55"/>
        <v>0</v>
      </c>
      <c r="F343" s="46"/>
      <c r="G343" s="47"/>
      <c r="H343" s="48"/>
      <c r="I343" s="49"/>
      <c r="J343" s="49">
        <f t="shared" si="56"/>
        <v>0</v>
      </c>
      <c r="K343" s="46"/>
      <c r="L343" s="47"/>
      <c r="M343" s="48"/>
      <c r="N343" s="49"/>
      <c r="O343" s="49">
        <f t="shared" si="57"/>
        <v>0</v>
      </c>
    </row>
    <row r="344" spans="1:15" x14ac:dyDescent="0.25">
      <c r="A344" s="55" t="s">
        <v>60</v>
      </c>
      <c r="B344" s="56"/>
      <c r="C344" s="57" t="s">
        <v>60</v>
      </c>
      <c r="D344" s="58"/>
      <c r="E344" s="60">
        <f>SUM(E335:E343)</f>
        <v>0</v>
      </c>
      <c r="F344" s="55" t="s">
        <v>60</v>
      </c>
      <c r="G344" s="56"/>
      <c r="H344" s="57" t="s">
        <v>60</v>
      </c>
      <c r="I344" s="58"/>
      <c r="J344" s="60">
        <f>SUM(J335:J343)</f>
        <v>0</v>
      </c>
      <c r="K344" s="55" t="s">
        <v>60</v>
      </c>
      <c r="L344" s="56"/>
      <c r="M344" s="57" t="s">
        <v>60</v>
      </c>
      <c r="N344" s="58"/>
      <c r="O344" s="60">
        <f>SUM(O335:O343)</f>
        <v>0</v>
      </c>
    </row>
    <row r="345" spans="1:15" x14ac:dyDescent="0.25">
      <c r="A345" s="61" t="s">
        <v>61</v>
      </c>
      <c r="B345" s="62"/>
      <c r="C345" s="63"/>
      <c r="D345" s="64"/>
      <c r="E345" s="60">
        <f>E328+E334+E344</f>
        <v>0</v>
      </c>
      <c r="F345" s="61" t="s">
        <v>61</v>
      </c>
      <c r="G345" s="62"/>
      <c r="H345" s="63"/>
      <c r="I345" s="64"/>
      <c r="J345" s="60">
        <f>J328+J334+J344</f>
        <v>0</v>
      </c>
      <c r="K345" s="61" t="s">
        <v>61</v>
      </c>
      <c r="L345" s="62"/>
      <c r="M345" s="63"/>
      <c r="N345" s="64"/>
      <c r="O345" s="60">
        <f>O328+O334+O344</f>
        <v>0</v>
      </c>
    </row>
    <row r="346" spans="1:15" x14ac:dyDescent="0.25">
      <c r="A346" s="61" t="s">
        <v>62</v>
      </c>
      <c r="B346" s="65"/>
      <c r="C346" s="65" t="s">
        <v>63</v>
      </c>
      <c r="D346" s="66">
        <f>[1]DadosBDI!$C$4</f>
        <v>30</v>
      </c>
      <c r="E346" s="67">
        <f>ROUND(E345*D346/100,2)</f>
        <v>0</v>
      </c>
      <c r="F346" s="61" t="s">
        <v>62</v>
      </c>
      <c r="G346" s="65"/>
      <c r="H346" s="65" t="s">
        <v>63</v>
      </c>
      <c r="I346" s="66">
        <f>[1]DadosBDI!$C$4</f>
        <v>30</v>
      </c>
      <c r="J346" s="67">
        <f>ROUND(J345*I346/100,2)</f>
        <v>0</v>
      </c>
      <c r="K346" s="61" t="s">
        <v>62</v>
      </c>
      <c r="L346" s="65"/>
      <c r="M346" s="65" t="s">
        <v>63</v>
      </c>
      <c r="N346" s="66">
        <f>[1]DadosBDI!$C$4</f>
        <v>30</v>
      </c>
      <c r="O346" s="67">
        <f>ROUND(O345*N346/100,2)</f>
        <v>0</v>
      </c>
    </row>
    <row r="347" spans="1:15" x14ac:dyDescent="0.25">
      <c r="A347" s="68" t="s">
        <v>64</v>
      </c>
      <c r="B347" s="69"/>
      <c r="C347" s="69"/>
      <c r="D347" s="70"/>
      <c r="E347" s="71">
        <f>ROUND(SUM(E345:E346),2)</f>
        <v>0</v>
      </c>
      <c r="F347" s="68" t="s">
        <v>64</v>
      </c>
      <c r="G347" s="69"/>
      <c r="H347" s="69"/>
      <c r="I347" s="70"/>
      <c r="J347" s="71">
        <f>ROUND(SUM(J345:J346),2)</f>
        <v>0</v>
      </c>
      <c r="K347" s="68" t="s">
        <v>64</v>
      </c>
      <c r="L347" s="69"/>
      <c r="M347" s="69"/>
      <c r="N347" s="70"/>
      <c r="O347" s="71">
        <f>ROUND(SUM(O345:O346),2)</f>
        <v>0</v>
      </c>
    </row>
    <row r="348" spans="1:15" ht="15.75" thickBot="1" x14ac:dyDescent="0.3">
      <c r="A348" s="73"/>
      <c r="B348" s="73"/>
      <c r="C348" s="73"/>
      <c r="D348" s="74"/>
      <c r="E348" s="74"/>
      <c r="F348" s="73"/>
      <c r="G348" s="73"/>
      <c r="H348" s="73"/>
      <c r="I348" s="74"/>
      <c r="J348" s="74"/>
      <c r="K348" s="73"/>
      <c r="L348" s="73"/>
      <c r="M348" s="73"/>
      <c r="N348" s="74"/>
      <c r="O348" s="74"/>
    </row>
    <row r="349" spans="1:15" x14ac:dyDescent="0.25">
      <c r="A349" s="75"/>
      <c r="B349" s="76"/>
      <c r="C349" s="77"/>
      <c r="D349" s="77"/>
      <c r="E349" s="78"/>
      <c r="F349" s="75"/>
      <c r="G349" s="76"/>
      <c r="H349" s="77"/>
      <c r="I349" s="77"/>
      <c r="J349" s="78"/>
      <c r="K349" s="75"/>
      <c r="L349" s="76"/>
      <c r="M349" s="77"/>
      <c r="N349" s="77"/>
      <c r="O349" s="78"/>
    </row>
    <row r="350" spans="1:15" x14ac:dyDescent="0.25">
      <c r="A350" s="79" t="str">
        <f>[1]EncSoci!$A$49</f>
        <v>UBA CONSTRUTORA EIRELI</v>
      </c>
      <c r="B350" s="80" t="s">
        <v>72</v>
      </c>
      <c r="C350" s="81"/>
      <c r="D350" s="81"/>
      <c r="E350" s="82"/>
      <c r="F350" s="79" t="str">
        <f>[1]EncSoci!$A$49</f>
        <v>UBA CONSTRUTORA EIRELI</v>
      </c>
      <c r="G350" s="80" t="s">
        <v>72</v>
      </c>
      <c r="H350" s="81"/>
      <c r="I350" s="81"/>
      <c r="J350" s="82"/>
      <c r="K350" s="79" t="str">
        <f>[1]EncSoci!$A$49</f>
        <v>UBA CONSTRUTORA EIRELI</v>
      </c>
      <c r="L350" s="80" t="s">
        <v>72</v>
      </c>
      <c r="M350" s="81"/>
      <c r="N350" s="81"/>
      <c r="O350" s="82"/>
    </row>
    <row r="351" spans="1:15" x14ac:dyDescent="0.25">
      <c r="A351" s="83" t="str">
        <f>[1]EncSoci!$A$50</f>
        <v>Rua São Francisco, nº 09, Novo São Luis, São Domingos do Araguaia - PA</v>
      </c>
      <c r="B351" s="84" t="str">
        <f>[1]EncSoci!$B$50</f>
        <v>Engº Aristeu Ferreira Gomes</v>
      </c>
      <c r="C351" s="85"/>
      <c r="D351" s="85"/>
      <c r="E351" s="86"/>
      <c r="F351" s="83" t="str">
        <f>[1]EncSoci!$A$50</f>
        <v>Rua São Francisco, nº 09, Novo São Luis, São Domingos do Araguaia - PA</v>
      </c>
      <c r="G351" s="84" t="str">
        <f>[1]EncSoci!$B$50</f>
        <v>Engº Aristeu Ferreira Gomes</v>
      </c>
      <c r="H351" s="85"/>
      <c r="I351" s="85"/>
      <c r="J351" s="86"/>
      <c r="K351" s="83" t="str">
        <f>[1]EncSoci!$A$50</f>
        <v>Rua São Francisco, nº 09, Novo São Luis, São Domingos do Araguaia - PA</v>
      </c>
      <c r="L351" s="84" t="str">
        <f>[1]EncSoci!$B$50</f>
        <v>Engº Aristeu Ferreira Gomes</v>
      </c>
      <c r="M351" s="85"/>
      <c r="N351" s="85"/>
      <c r="O351" s="86"/>
    </row>
    <row r="352" spans="1:15" ht="15.75" thickBot="1" x14ac:dyDescent="0.3">
      <c r="A352" s="87" t="str">
        <f>[1]EncSoci!$A$51</f>
        <v>CNPJ - 36.580.998/0001-98</v>
      </c>
      <c r="B352" s="88" t="str">
        <f>[1]EncSoci!$B$51</f>
        <v>CREA-PA RNP nº 1515293319</v>
      </c>
      <c r="C352" s="89"/>
      <c r="D352" s="89"/>
      <c r="E352" s="90"/>
      <c r="F352" s="87" t="str">
        <f>[1]EncSoci!$A$51</f>
        <v>CNPJ - 36.580.998/0001-98</v>
      </c>
      <c r="G352" s="88" t="str">
        <f>[1]EncSoci!$B$51</f>
        <v>CREA-PA RNP nº 1515293319</v>
      </c>
      <c r="H352" s="89"/>
      <c r="I352" s="89"/>
      <c r="J352" s="90"/>
      <c r="K352" s="87" t="str">
        <f>[1]EncSoci!$A$51</f>
        <v>CNPJ - 36.580.998/0001-98</v>
      </c>
      <c r="L352" s="88" t="str">
        <f>[1]EncSoci!$B$51</f>
        <v>CREA-PA RNP nº 1515293319</v>
      </c>
      <c r="M352" s="89"/>
      <c r="N352" s="89"/>
      <c r="O352" s="90"/>
    </row>
  </sheetData>
  <mergeCells count="75">
    <mergeCell ref="B352:E352"/>
    <mergeCell ref="G352:J352"/>
    <mergeCell ref="L352:O352"/>
    <mergeCell ref="B350:E350"/>
    <mergeCell ref="G350:J350"/>
    <mergeCell ref="L350:O350"/>
    <mergeCell ref="B351:E351"/>
    <mergeCell ref="G351:J351"/>
    <mergeCell ref="L351:O351"/>
    <mergeCell ref="A287:E287"/>
    <mergeCell ref="F287:J287"/>
    <mergeCell ref="K287:O287"/>
    <mergeCell ref="B349:E349"/>
    <mergeCell ref="G349:J349"/>
    <mergeCell ref="L349:O349"/>
    <mergeCell ref="B284:E284"/>
    <mergeCell ref="G284:J284"/>
    <mergeCell ref="L284:O284"/>
    <mergeCell ref="B285:E285"/>
    <mergeCell ref="G285:J285"/>
    <mergeCell ref="L285:O285"/>
    <mergeCell ref="B282:E282"/>
    <mergeCell ref="G282:J282"/>
    <mergeCell ref="L282:O282"/>
    <mergeCell ref="B283:E283"/>
    <mergeCell ref="G283:J283"/>
    <mergeCell ref="L283:O283"/>
    <mergeCell ref="B218:E218"/>
    <mergeCell ref="G218:J218"/>
    <mergeCell ref="L218:O218"/>
    <mergeCell ref="A220:E220"/>
    <mergeCell ref="F220:J220"/>
    <mergeCell ref="K220:O220"/>
    <mergeCell ref="B216:E216"/>
    <mergeCell ref="G216:J216"/>
    <mergeCell ref="L216:O216"/>
    <mergeCell ref="B217:E217"/>
    <mergeCell ref="G217:J217"/>
    <mergeCell ref="L217:O217"/>
    <mergeCell ref="A153:E153"/>
    <mergeCell ref="F153:J153"/>
    <mergeCell ref="K153:O153"/>
    <mergeCell ref="B215:E215"/>
    <mergeCell ref="G215:J215"/>
    <mergeCell ref="L215:O215"/>
    <mergeCell ref="B150:E150"/>
    <mergeCell ref="G150:J150"/>
    <mergeCell ref="L150:O150"/>
    <mergeCell ref="B151:E151"/>
    <mergeCell ref="G151:J151"/>
    <mergeCell ref="L151:O151"/>
    <mergeCell ref="B148:E148"/>
    <mergeCell ref="G148:J148"/>
    <mergeCell ref="L148:O148"/>
    <mergeCell ref="B149:E149"/>
    <mergeCell ref="G149:J149"/>
    <mergeCell ref="L149:O149"/>
    <mergeCell ref="B79:E79"/>
    <mergeCell ref="G79:J79"/>
    <mergeCell ref="L79:O79"/>
    <mergeCell ref="A81:E81"/>
    <mergeCell ref="F81:J81"/>
    <mergeCell ref="K81:O81"/>
    <mergeCell ref="B77:E77"/>
    <mergeCell ref="G77:J77"/>
    <mergeCell ref="L77:O77"/>
    <mergeCell ref="B78:E78"/>
    <mergeCell ref="G78:J78"/>
    <mergeCell ref="L78:O78"/>
    <mergeCell ref="A14:E14"/>
    <mergeCell ref="F14:J14"/>
    <mergeCell ref="K14:O14"/>
    <mergeCell ref="B76:E76"/>
    <mergeCell ref="G76:J76"/>
    <mergeCell ref="L76:O7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6FAA-93FA-4555-A362-D78153FA09AC}">
  <dimension ref="A1:G19"/>
  <sheetViews>
    <sheetView tabSelected="1" workbookViewId="0">
      <selection activeCell="B23" sqref="B23"/>
    </sheetView>
  </sheetViews>
  <sheetFormatPr defaultColWidth="11.42578125" defaultRowHeight="15" x14ac:dyDescent="0.25"/>
  <cols>
    <col min="1" max="1" width="11.28515625" style="97" customWidth="1"/>
    <col min="2" max="2" width="38.5703125" style="97" customWidth="1"/>
    <col min="3" max="3" width="4.28515625" style="97" customWidth="1"/>
    <col min="4" max="4" width="18.140625" style="97" customWidth="1"/>
    <col min="5" max="6" width="17.42578125" style="97" customWidth="1"/>
    <col min="7" max="16384" width="11.42578125" style="97"/>
  </cols>
  <sheetData>
    <row r="1" spans="1:7" ht="18.75" x14ac:dyDescent="0.25">
      <c r="A1" s="94" t="s">
        <v>115</v>
      </c>
      <c r="B1" s="95"/>
      <c r="C1" s="95"/>
      <c r="D1" s="95"/>
      <c r="E1" s="95"/>
      <c r="F1" s="96"/>
    </row>
    <row r="2" spans="1:7" ht="15.75" x14ac:dyDescent="0.25">
      <c r="A2" s="98" t="s">
        <v>116</v>
      </c>
      <c r="B2" s="99" t="str">
        <f>[1]QQP!D4</f>
        <v>CONSTRUÇÃO DE MURO NA EMEF EDSON DA BRAHMA</v>
      </c>
      <c r="C2" s="99"/>
      <c r="D2" s="99"/>
      <c r="E2" s="99"/>
      <c r="F2" s="100"/>
    </row>
    <row r="3" spans="1:7" ht="15.75" x14ac:dyDescent="0.25">
      <c r="A3" s="98" t="s">
        <v>117</v>
      </c>
      <c r="B3" s="101" t="str">
        <f>[1]QQP!D5</f>
        <v>SÃO DOMINGOS DO ARAGUAIA/PA</v>
      </c>
      <c r="C3" s="101"/>
      <c r="D3" s="101"/>
      <c r="E3" s="101"/>
      <c r="F3" s="102"/>
    </row>
    <row r="4" spans="1:7" ht="15.75" x14ac:dyDescent="0.25">
      <c r="A4" s="103" t="s">
        <v>118</v>
      </c>
      <c r="B4" s="104"/>
      <c r="C4" s="104"/>
      <c r="D4" s="104"/>
      <c r="E4" s="104"/>
      <c r="F4" s="105"/>
    </row>
    <row r="5" spans="1:7" x14ac:dyDescent="0.25">
      <c r="A5" s="106" t="s">
        <v>119</v>
      </c>
      <c r="B5" s="107" t="s">
        <v>120</v>
      </c>
      <c r="C5" s="108" t="s">
        <v>121</v>
      </c>
      <c r="D5" s="109"/>
      <c r="E5" s="110" t="s">
        <v>122</v>
      </c>
      <c r="F5" s="111" t="s">
        <v>123</v>
      </c>
    </row>
    <row r="6" spans="1:7" x14ac:dyDescent="0.25">
      <c r="A6" s="106"/>
      <c r="B6" s="107"/>
      <c r="C6" s="108" t="s">
        <v>124</v>
      </c>
      <c r="D6" s="109"/>
      <c r="E6" s="112">
        <v>1</v>
      </c>
      <c r="F6" s="113"/>
    </row>
    <row r="7" spans="1:7" ht="15" customHeight="1" thickBot="1" x14ac:dyDescent="0.3">
      <c r="A7" s="114">
        <v>1</v>
      </c>
      <c r="B7" s="115" t="str">
        <f>[1]QQP!D8</f>
        <v>SERVIÇOS TRANSVERSAIS</v>
      </c>
      <c r="C7" s="116" t="s">
        <v>63</v>
      </c>
      <c r="D7" s="117">
        <v>1</v>
      </c>
      <c r="E7" s="118">
        <v>1</v>
      </c>
      <c r="F7" s="119">
        <f>SUM(E7:E7)</f>
        <v>1</v>
      </c>
      <c r="G7" s="120"/>
    </row>
    <row r="8" spans="1:7" ht="15.75" thickTop="1" x14ac:dyDescent="0.25">
      <c r="A8" s="121"/>
      <c r="B8" s="122"/>
      <c r="C8" s="116" t="s">
        <v>125</v>
      </c>
      <c r="D8" s="123">
        <f>[1]QQP!H8</f>
        <v>7260.8200000000006</v>
      </c>
      <c r="E8" s="124">
        <f>$E$7*D8</f>
        <v>7260.8200000000006</v>
      </c>
      <c r="F8" s="125">
        <f>SUM(E8:E8)</f>
        <v>7260.8200000000006</v>
      </c>
      <c r="G8" s="120"/>
    </row>
    <row r="9" spans="1:7" ht="15" customHeight="1" thickBot="1" x14ac:dyDescent="0.3">
      <c r="A9" s="114">
        <v>2</v>
      </c>
      <c r="B9" s="115" t="str">
        <f>[1]QQP!D13</f>
        <v>OBRA</v>
      </c>
      <c r="C9" s="116" t="s">
        <v>63</v>
      </c>
      <c r="D9" s="117">
        <v>1</v>
      </c>
      <c r="E9" s="118">
        <v>1</v>
      </c>
      <c r="F9" s="119">
        <f>SUM(E9:E9)</f>
        <v>1</v>
      </c>
      <c r="G9" s="120"/>
    </row>
    <row r="10" spans="1:7" ht="15.75" thickTop="1" x14ac:dyDescent="0.25">
      <c r="A10" s="121"/>
      <c r="B10" s="122"/>
      <c r="C10" s="116" t="s">
        <v>125</v>
      </c>
      <c r="D10" s="123">
        <f>[1]QQP!H13</f>
        <v>196739.16700000002</v>
      </c>
      <c r="E10" s="124">
        <f>E9*$D$10</f>
        <v>196739.16700000002</v>
      </c>
      <c r="F10" s="125">
        <f>SUM(E10:E10)</f>
        <v>196739.16700000002</v>
      </c>
      <c r="G10" s="120"/>
    </row>
    <row r="11" spans="1:7" x14ac:dyDescent="0.2">
      <c r="A11" s="126" t="s">
        <v>126</v>
      </c>
      <c r="B11" s="127"/>
      <c r="C11" s="128" t="s">
        <v>63</v>
      </c>
      <c r="D11" s="129">
        <f>D8+D10</f>
        <v>203999.98700000002</v>
      </c>
      <c r="E11" s="130">
        <f>E13/$F$13</f>
        <v>1</v>
      </c>
      <c r="F11" s="131">
        <f>E12</f>
        <v>1</v>
      </c>
    </row>
    <row r="12" spans="1:7" x14ac:dyDescent="0.2">
      <c r="A12" s="126" t="s">
        <v>127</v>
      </c>
      <c r="B12" s="127"/>
      <c r="C12" s="128" t="s">
        <v>63</v>
      </c>
      <c r="D12" s="132"/>
      <c r="E12" s="133">
        <f>E11</f>
        <v>1</v>
      </c>
      <c r="F12" s="131"/>
    </row>
    <row r="13" spans="1:7" x14ac:dyDescent="0.2">
      <c r="A13" s="126" t="s">
        <v>128</v>
      </c>
      <c r="B13" s="127"/>
      <c r="C13" s="128" t="s">
        <v>125</v>
      </c>
      <c r="D13" s="132"/>
      <c r="E13" s="134">
        <f>E10+E8</f>
        <v>203999.98700000002</v>
      </c>
      <c r="F13" s="135">
        <f>E14</f>
        <v>203999.98700000002</v>
      </c>
    </row>
    <row r="14" spans="1:7" ht="15.75" thickBot="1" x14ac:dyDescent="0.25">
      <c r="A14" s="136" t="s">
        <v>129</v>
      </c>
      <c r="B14" s="137"/>
      <c r="C14" s="138" t="s">
        <v>125</v>
      </c>
      <c r="D14" s="132"/>
      <c r="E14" s="139">
        <f>E13</f>
        <v>203999.98700000002</v>
      </c>
      <c r="F14" s="140"/>
    </row>
    <row r="15" spans="1:7" x14ac:dyDescent="0.25">
      <c r="A15" s="141"/>
      <c r="B15" s="142"/>
      <c r="C15" s="142"/>
      <c r="D15" s="142"/>
      <c r="E15" s="142"/>
      <c r="F15" s="143"/>
    </row>
    <row r="16" spans="1:7" x14ac:dyDescent="0.25">
      <c r="A16" s="144" t="str">
        <f>[1]EncSoci!A49</f>
        <v>UBA CONSTRUTORA EIRELI</v>
      </c>
      <c r="B16" s="145"/>
      <c r="C16" s="145"/>
      <c r="D16" s="146" t="str">
        <f>[1]EncSoci!B49</f>
        <v>_______________________</v>
      </c>
      <c r="E16" s="145"/>
      <c r="F16" s="147"/>
    </row>
    <row r="17" spans="1:6" x14ac:dyDescent="0.25">
      <c r="A17" s="148" t="str">
        <f>[1]EncSoci!A50</f>
        <v>Rua São Francisco, nº 09, Novo São Luis, São Domingos do Araguaia - PA</v>
      </c>
      <c r="B17" s="149"/>
      <c r="C17" s="149"/>
      <c r="D17" s="149" t="str">
        <f>[1]EncSoci!B50</f>
        <v>Engº Aristeu Ferreira Gomes</v>
      </c>
      <c r="E17" s="149"/>
      <c r="F17" s="150"/>
    </row>
    <row r="18" spans="1:6" ht="15.75" thickBot="1" x14ac:dyDescent="0.3">
      <c r="A18" s="151" t="str">
        <f>[1]EncSoci!A51</f>
        <v>CNPJ - 36.580.998/0001-98</v>
      </c>
      <c r="B18" s="152"/>
      <c r="C18" s="152"/>
      <c r="D18" s="152" t="str">
        <f>[1]EncSoci!B51</f>
        <v>CREA-PA RNP nº 1515293319</v>
      </c>
      <c r="E18" s="152"/>
      <c r="F18" s="153"/>
    </row>
    <row r="19" spans="1:6" x14ac:dyDescent="0.25">
      <c r="F19" s="154"/>
    </row>
  </sheetData>
  <mergeCells count="27">
    <mergeCell ref="A16:C16"/>
    <mergeCell ref="D16:F16"/>
    <mergeCell ref="A17:C17"/>
    <mergeCell ref="D17:F17"/>
    <mergeCell ref="A18:C18"/>
    <mergeCell ref="D18:F18"/>
    <mergeCell ref="F11:F12"/>
    <mergeCell ref="A12:B12"/>
    <mergeCell ref="A13:B13"/>
    <mergeCell ref="F13:F14"/>
    <mergeCell ref="A14:B14"/>
    <mergeCell ref="A15:F15"/>
    <mergeCell ref="A7:A8"/>
    <mergeCell ref="B7:B8"/>
    <mergeCell ref="A9:A10"/>
    <mergeCell ref="B9:B10"/>
    <mergeCell ref="A11:B11"/>
    <mergeCell ref="D11:D14"/>
    <mergeCell ref="A1:F1"/>
    <mergeCell ref="B2:F2"/>
    <mergeCell ref="B3:F3"/>
    <mergeCell ref="A4:F4"/>
    <mergeCell ref="A5:A6"/>
    <mergeCell ref="B5:B6"/>
    <mergeCell ref="C5:D5"/>
    <mergeCell ref="F5:F6"/>
    <mergeCell ref="C6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LICITAÇÃO-02</dc:creator>
  <cp:lastModifiedBy>LICITAÇÃO-02</cp:lastModifiedBy>
  <cp:lastPrinted>2024-05-03T12:01:45Z</cp:lastPrinted>
  <dcterms:created xsi:type="dcterms:W3CDTF">2024-05-03T12:01:04Z</dcterms:created>
  <dcterms:modified xsi:type="dcterms:W3CDTF">2024-05-03T12:08:48Z</dcterms:modified>
</cp:coreProperties>
</file>